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745"/>
  </bookViews>
  <sheets>
    <sheet name="公営企業会計 予算概要(1)予算額" sheetId="6" r:id="rId1"/>
    <sheet name="(2)予算概要" sheetId="7" r:id="rId2"/>
    <sheet name="(3)予算額に対する人件費、物件費等の割合" sheetId="8" r:id="rId3"/>
  </sheets>
  <definedNames>
    <definedName name="_xlnm.Print_Area" localSheetId="1">'(2)予算概要'!$A$1:$S$82</definedName>
    <definedName name="_xlnm.Print_Area" localSheetId="2">'(3)予算額に対する人件費、物件費等の割合'!$A$1:$S$18</definedName>
    <definedName name="_xlnm.Print_Area" localSheetId="0">'公営企業会計 予算概要(1)予算額'!$A$1:$M$17</definedName>
  </definedNames>
  <calcPr calcId="162913" calcMode="manual"/>
</workbook>
</file>

<file path=xl/calcChain.xml><?xml version="1.0" encoding="utf-8"?>
<calcChain xmlns="http://schemas.openxmlformats.org/spreadsheetml/2006/main">
  <c r="O69" i="7" l="1"/>
  <c r="J76" i="7"/>
  <c r="O24" i="7"/>
  <c r="S21" i="7"/>
  <c r="R21" i="7"/>
  <c r="S20" i="7"/>
  <c r="S19" i="7"/>
  <c r="R19" i="7"/>
  <c r="S18" i="7"/>
  <c r="R18" i="7"/>
  <c r="Q17" i="7"/>
  <c r="R17" i="7"/>
  <c r="J19" i="7"/>
  <c r="I19" i="7"/>
  <c r="J18" i="7"/>
  <c r="I18" i="7"/>
  <c r="I21" i="7"/>
  <c r="J21" i="7"/>
  <c r="I22" i="7"/>
  <c r="J22" i="7"/>
  <c r="F20" i="7"/>
  <c r="F14" i="7"/>
  <c r="I14" i="7"/>
  <c r="O12" i="7"/>
  <c r="S12" i="7"/>
  <c r="H17" i="7"/>
  <c r="F17" i="7"/>
  <c r="J17" i="7"/>
  <c r="H20" i="7"/>
  <c r="H24" i="7"/>
  <c r="O8" i="8"/>
  <c r="O9" i="8"/>
  <c r="O8" i="7"/>
  <c r="S8" i="7"/>
  <c r="K8" i="6"/>
  <c r="E8" i="6"/>
  <c r="G8" i="6"/>
  <c r="H11" i="6"/>
  <c r="M11" i="6"/>
  <c r="B11" i="6"/>
  <c r="G11" i="6"/>
  <c r="H10" i="6"/>
  <c r="H15" i="6"/>
  <c r="K15" i="6"/>
  <c r="L15" i="6"/>
  <c r="B10" i="6"/>
  <c r="D10" i="6"/>
  <c r="S5" i="7"/>
  <c r="O11" i="7"/>
  <c r="S11" i="7"/>
  <c r="R10" i="7"/>
  <c r="F6" i="7"/>
  <c r="F15" i="7"/>
  <c r="J15" i="7"/>
  <c r="H12" i="8"/>
  <c r="H13" i="8"/>
  <c r="H6" i="8"/>
  <c r="O6" i="8"/>
  <c r="H69" i="7"/>
  <c r="J69" i="7"/>
  <c r="I73" i="7"/>
  <c r="Q69" i="7"/>
  <c r="I44" i="7"/>
  <c r="J44" i="7"/>
  <c r="H15" i="7"/>
  <c r="R58" i="7"/>
  <c r="R59" i="7"/>
  <c r="R62" i="7"/>
  <c r="I61" i="7"/>
  <c r="I58" i="7"/>
  <c r="B11" i="8"/>
  <c r="D11" i="8"/>
  <c r="B10" i="8"/>
  <c r="D10" i="8"/>
  <c r="M8" i="6"/>
  <c r="N12" i="8"/>
  <c r="B12" i="8"/>
  <c r="E12" i="8"/>
  <c r="M14" i="6"/>
  <c r="S73" i="7"/>
  <c r="I74" i="7"/>
  <c r="I71" i="7"/>
  <c r="J70" i="7"/>
  <c r="E14" i="6"/>
  <c r="J49" i="7"/>
  <c r="B7" i="8"/>
  <c r="E7" i="8"/>
  <c r="F42" i="7"/>
  <c r="J42" i="7"/>
  <c r="D14" i="6"/>
  <c r="R61" i="7"/>
  <c r="J59" i="7"/>
  <c r="I59" i="7"/>
  <c r="O50" i="7"/>
  <c r="F50" i="7"/>
  <c r="I50" i="7"/>
  <c r="R74" i="7"/>
  <c r="J75" i="7"/>
  <c r="Q65" i="7"/>
  <c r="H65" i="7"/>
  <c r="I65" i="7"/>
  <c r="Q50" i="7"/>
  <c r="H50" i="7"/>
  <c r="Q42" i="7"/>
  <c r="H42" i="7"/>
  <c r="S10" i="7"/>
  <c r="J14" i="7"/>
  <c r="M9" i="6"/>
  <c r="E9" i="6"/>
  <c r="R60" i="7"/>
  <c r="I62" i="7"/>
  <c r="I60" i="7"/>
  <c r="S48" i="7"/>
  <c r="R48" i="7"/>
  <c r="I49" i="7"/>
  <c r="S47" i="7"/>
  <c r="R47" i="7"/>
  <c r="J48" i="7"/>
  <c r="I48" i="7"/>
  <c r="S46" i="7"/>
  <c r="R46" i="7"/>
  <c r="J46" i="7"/>
  <c r="I46" i="7"/>
  <c r="S45" i="7"/>
  <c r="R45" i="7"/>
  <c r="J47" i="7"/>
  <c r="I47" i="7"/>
  <c r="S44" i="7"/>
  <c r="R44" i="7"/>
  <c r="J45" i="7"/>
  <c r="I45" i="7"/>
  <c r="S43" i="7"/>
  <c r="R43" i="7"/>
  <c r="J43" i="7"/>
  <c r="I43" i="7"/>
  <c r="O42" i="7"/>
  <c r="S42" i="7"/>
  <c r="R41" i="7"/>
  <c r="J41" i="7"/>
  <c r="I41" i="7"/>
  <c r="R40" i="7"/>
  <c r="J40" i="7"/>
  <c r="I40" i="7"/>
  <c r="S39" i="7"/>
  <c r="R39" i="7"/>
  <c r="J39" i="7"/>
  <c r="I39" i="7"/>
  <c r="S38" i="7"/>
  <c r="R38" i="7"/>
  <c r="J38" i="7"/>
  <c r="I38" i="7"/>
  <c r="S37" i="7"/>
  <c r="R37" i="7"/>
  <c r="J37" i="7"/>
  <c r="I37" i="7"/>
  <c r="S36" i="7"/>
  <c r="R36" i="7"/>
  <c r="J36" i="7"/>
  <c r="I36" i="7"/>
  <c r="S32" i="7"/>
  <c r="R32" i="7"/>
  <c r="J32" i="7"/>
  <c r="I32" i="7"/>
  <c r="S31" i="7"/>
  <c r="R31" i="7"/>
  <c r="J31" i="7"/>
  <c r="I31" i="7"/>
  <c r="S30" i="7"/>
  <c r="R30" i="7"/>
  <c r="J30" i="7"/>
  <c r="I30" i="7"/>
  <c r="S29" i="7"/>
  <c r="R29" i="7"/>
  <c r="J29" i="7"/>
  <c r="I29" i="7"/>
  <c r="S28" i="7"/>
  <c r="R28" i="7"/>
  <c r="J28" i="7"/>
  <c r="I28" i="7"/>
  <c r="S27" i="7"/>
  <c r="R27" i="7"/>
  <c r="J27" i="7"/>
  <c r="I27" i="7"/>
  <c r="S26" i="7"/>
  <c r="R26" i="7"/>
  <c r="J26" i="7"/>
  <c r="I26" i="7"/>
  <c r="S25" i="7"/>
  <c r="R25" i="7"/>
  <c r="J25" i="7"/>
  <c r="I25" i="7"/>
  <c r="O65" i="7"/>
  <c r="R65" i="7"/>
  <c r="F65" i="7"/>
  <c r="J65" i="7"/>
  <c r="R64" i="7"/>
  <c r="J64" i="7"/>
  <c r="I64" i="7"/>
  <c r="R63" i="7"/>
  <c r="J63" i="7"/>
  <c r="I63" i="7"/>
  <c r="S62" i="7"/>
  <c r="J62" i="7"/>
  <c r="S61" i="7"/>
  <c r="J61" i="7"/>
  <c r="S60" i="7"/>
  <c r="J60" i="7"/>
  <c r="S59" i="7"/>
  <c r="S58" i="7"/>
  <c r="J58" i="7"/>
  <c r="Q57" i="7"/>
  <c r="S57" i="7"/>
  <c r="O57" i="7"/>
  <c r="H57" i="7"/>
  <c r="F57" i="7"/>
  <c r="J57" i="7"/>
  <c r="R56" i="7"/>
  <c r="J56" i="7"/>
  <c r="I56" i="7"/>
  <c r="S55" i="7"/>
  <c r="R55" i="7"/>
  <c r="J55" i="7"/>
  <c r="I55" i="7"/>
  <c r="S54" i="7"/>
  <c r="R54" i="7"/>
  <c r="J54" i="7"/>
  <c r="I54" i="7"/>
  <c r="S53" i="7"/>
  <c r="R53" i="7"/>
  <c r="J53" i="7"/>
  <c r="I53" i="7"/>
  <c r="S52" i="7"/>
  <c r="R52" i="7"/>
  <c r="J52" i="7"/>
  <c r="I52" i="7"/>
  <c r="S51" i="7"/>
  <c r="R51" i="7"/>
  <c r="J51" i="7"/>
  <c r="I51" i="7"/>
  <c r="G9" i="6"/>
  <c r="R14" i="7"/>
  <c r="J13" i="7"/>
  <c r="I13" i="7"/>
  <c r="R13" i="7"/>
  <c r="J12" i="7"/>
  <c r="I12" i="7"/>
  <c r="J11" i="7"/>
  <c r="I11" i="7"/>
  <c r="J10" i="7"/>
  <c r="I10" i="7"/>
  <c r="J9" i="7"/>
  <c r="I9" i="7"/>
  <c r="S9" i="7"/>
  <c r="R9" i="7"/>
  <c r="J8" i="7"/>
  <c r="I8" i="7"/>
  <c r="J7" i="7"/>
  <c r="I7" i="7"/>
  <c r="S7" i="7"/>
  <c r="R7" i="7"/>
  <c r="S6" i="7"/>
  <c r="R6" i="7"/>
  <c r="J5" i="7"/>
  <c r="I5" i="7"/>
  <c r="S77" i="7"/>
  <c r="J77" i="7"/>
  <c r="R75" i="7"/>
  <c r="N7" i="8"/>
  <c r="G12" i="8"/>
  <c r="J12" i="8"/>
  <c r="K12" i="8"/>
  <c r="G11" i="8"/>
  <c r="J11" i="8"/>
  <c r="K11" i="8"/>
  <c r="G10" i="8"/>
  <c r="G9" i="8"/>
  <c r="J9" i="8"/>
  <c r="K9" i="8"/>
  <c r="G8" i="8"/>
  <c r="J8" i="8"/>
  <c r="K8" i="8"/>
  <c r="G7" i="8"/>
  <c r="I7" i="8"/>
  <c r="G6" i="8"/>
  <c r="J6" i="8"/>
  <c r="K6" i="8"/>
  <c r="P11" i="8"/>
  <c r="O11" i="8"/>
  <c r="N11" i="8"/>
  <c r="P10" i="8"/>
  <c r="O10" i="8"/>
  <c r="N10" i="8"/>
  <c r="P9" i="8"/>
  <c r="N9" i="8"/>
  <c r="P8" i="8"/>
  <c r="N8" i="8"/>
  <c r="P7" i="8"/>
  <c r="O7" i="8"/>
  <c r="R23" i="7"/>
  <c r="J23" i="7"/>
  <c r="I23" i="7"/>
  <c r="S16" i="7"/>
  <c r="R16" i="7"/>
  <c r="J16" i="7"/>
  <c r="I16" i="7"/>
  <c r="M13" i="6"/>
  <c r="K13" i="6"/>
  <c r="J13" i="6"/>
  <c r="G13" i="6"/>
  <c r="E13" i="6"/>
  <c r="D13" i="6"/>
  <c r="M12" i="6"/>
  <c r="K12" i="6"/>
  <c r="L12" i="6"/>
  <c r="J12" i="6"/>
  <c r="G12" i="6"/>
  <c r="E12" i="6"/>
  <c r="D12" i="6"/>
  <c r="D11" i="6"/>
  <c r="K9" i="6"/>
  <c r="L9" i="6"/>
  <c r="J9" i="6"/>
  <c r="D9" i="6"/>
  <c r="R22" i="7"/>
  <c r="I77" i="7"/>
  <c r="R77" i="7"/>
  <c r="R72" i="7"/>
  <c r="S74" i="7"/>
  <c r="S72" i="7"/>
  <c r="I6" i="7"/>
  <c r="Q15" i="7"/>
  <c r="I72" i="7"/>
  <c r="S70" i="7"/>
  <c r="J72" i="7"/>
  <c r="R70" i="7"/>
  <c r="I75" i="7"/>
  <c r="K14" i="6"/>
  <c r="L14" i="6"/>
  <c r="J14" i="6"/>
  <c r="I12" i="8"/>
  <c r="R71" i="7"/>
  <c r="J73" i="7"/>
  <c r="S71" i="7"/>
  <c r="J71" i="7"/>
  <c r="R5" i="7"/>
  <c r="B6" i="8"/>
  <c r="L6" i="8"/>
  <c r="J8" i="6"/>
  <c r="D8" i="6"/>
  <c r="D7" i="8"/>
  <c r="I70" i="7"/>
  <c r="J74" i="7"/>
  <c r="G14" i="6"/>
  <c r="M11" i="8"/>
  <c r="I10" i="8"/>
  <c r="E11" i="6"/>
  <c r="L11" i="8"/>
  <c r="I11" i="8"/>
  <c r="J6" i="7"/>
  <c r="I76" i="7"/>
  <c r="S50" i="7"/>
  <c r="J50" i="7"/>
  <c r="R50" i="7"/>
  <c r="R12" i="7"/>
  <c r="J20" i="7"/>
  <c r="F69" i="7"/>
  <c r="I57" i="7"/>
  <c r="J15" i="6"/>
  <c r="I42" i="7"/>
  <c r="I20" i="7"/>
  <c r="J10" i="8"/>
  <c r="B15" i="6"/>
  <c r="D15" i="6"/>
  <c r="P12" i="8"/>
  <c r="C13" i="8"/>
  <c r="J10" i="6"/>
  <c r="I9" i="8"/>
  <c r="E10" i="6"/>
  <c r="J7" i="8"/>
  <c r="J13" i="8"/>
  <c r="K13" i="8"/>
  <c r="Q24" i="7"/>
  <c r="R8" i="7"/>
  <c r="B8" i="8"/>
  <c r="M8" i="8"/>
  <c r="R69" i="7"/>
  <c r="I6" i="8"/>
  <c r="K10" i="6"/>
  <c r="P6" i="8"/>
  <c r="S17" i="7"/>
  <c r="M6" i="8"/>
  <c r="N6" i="8"/>
  <c r="O12" i="8"/>
  <c r="R73" i="7"/>
  <c r="G13" i="8"/>
  <c r="G10" i="6"/>
  <c r="I8" i="8"/>
  <c r="M10" i="6"/>
  <c r="K10" i="8"/>
  <c r="S24" i="7"/>
  <c r="R24" i="7"/>
  <c r="K7" i="8"/>
  <c r="L8" i="8"/>
  <c r="E15" i="6"/>
  <c r="S69" i="7"/>
  <c r="I69" i="7"/>
  <c r="R7" i="8"/>
  <c r="Q7" i="8"/>
  <c r="F7" i="8"/>
  <c r="S7" i="8"/>
  <c r="R12" i="8"/>
  <c r="F12" i="8"/>
  <c r="S12" i="8"/>
  <c r="Q12" i="8"/>
  <c r="I13" i="8"/>
  <c r="P13" i="8"/>
  <c r="N13" i="8"/>
  <c r="O13" i="8"/>
  <c r="M15" i="6"/>
  <c r="J11" i="6"/>
  <c r="R57" i="7"/>
  <c r="B9" i="8"/>
  <c r="E8" i="8"/>
  <c r="O15" i="7"/>
  <c r="M12" i="8"/>
  <c r="B13" i="8"/>
  <c r="L10" i="8"/>
  <c r="R42" i="7"/>
  <c r="I15" i="7"/>
  <c r="F24" i="7"/>
  <c r="I17" i="7"/>
  <c r="L12" i="8"/>
  <c r="Q6" i="8"/>
  <c r="M7" i="8"/>
  <c r="K11" i="6"/>
  <c r="M10" i="8"/>
  <c r="S65" i="7"/>
  <c r="E11" i="8"/>
  <c r="D8" i="8"/>
  <c r="D12" i="8"/>
  <c r="D6" i="8"/>
  <c r="G15" i="6"/>
  <c r="S6" i="8"/>
  <c r="R6" i="8"/>
  <c r="E10" i="8"/>
  <c r="F6" i="8"/>
  <c r="L7" i="8"/>
  <c r="R11" i="7"/>
  <c r="S10" i="8"/>
  <c r="Q10" i="8"/>
  <c r="F10" i="8"/>
  <c r="R10" i="8"/>
  <c r="S15" i="7"/>
  <c r="R15" i="7"/>
  <c r="S8" i="8"/>
  <c r="R8" i="8"/>
  <c r="F8" i="8"/>
  <c r="Q8" i="8"/>
  <c r="R11" i="8"/>
  <c r="Q11" i="8"/>
  <c r="F11" i="8"/>
  <c r="S11" i="8"/>
  <c r="I24" i="7"/>
  <c r="J24" i="7"/>
  <c r="D13" i="8"/>
  <c r="M13" i="8"/>
  <c r="L13" i="8"/>
  <c r="L9" i="8"/>
  <c r="E9" i="8"/>
  <c r="M9" i="8"/>
  <c r="D9" i="8"/>
  <c r="E13" i="8"/>
  <c r="Q13" i="8"/>
  <c r="R13" i="8"/>
  <c r="S13" i="8"/>
  <c r="F13" i="8"/>
  <c r="F9" i="8"/>
  <c r="S9" i="8"/>
  <c r="Q9" i="8"/>
  <c r="R9" i="8"/>
</calcChain>
</file>

<file path=xl/sharedStrings.xml><?xml version="1.0" encoding="utf-8"?>
<sst xmlns="http://schemas.openxmlformats.org/spreadsheetml/2006/main" count="257" uniqueCount="105">
  <si>
    <t>会計別</t>
    <rPh sb="0" eb="2">
      <t>カイケイ</t>
    </rPh>
    <rPh sb="2" eb="3">
      <t>ベツ</t>
    </rPh>
    <phoneticPr fontId="2"/>
  </si>
  <si>
    <t>比較</t>
    <rPh sb="0" eb="2">
      <t>ヒカク</t>
    </rPh>
    <phoneticPr fontId="2"/>
  </si>
  <si>
    <t>千円</t>
    <rPh sb="0" eb="2">
      <t>センエン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</si>
  <si>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</si>
  <si>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</si>
  <si>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下水道事業</t>
    <rPh sb="0" eb="3">
      <t>ゲスイドウ</t>
    </rPh>
    <rPh sb="3" eb="5">
      <t>ジギョウ</t>
    </rPh>
    <phoneticPr fontId="2"/>
  </si>
  <si>
    <t>埋立事業</t>
    <rPh sb="0" eb="2">
      <t>ウメタテ</t>
    </rPh>
    <rPh sb="2" eb="4">
      <t>ジギョウ</t>
    </rPh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</si>
  <si>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</si>
  <si>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</si>
  <si>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自動車事業</t>
    <rPh sb="0" eb="3">
      <t>ジドウシャ</t>
    </rPh>
    <rPh sb="3" eb="5">
      <t>ジギョウ</t>
    </rPh>
    <phoneticPr fontId="2"/>
  </si>
  <si>
    <t>高速鉄道事業</t>
    <rPh sb="0" eb="2">
      <t>コウソク</t>
    </rPh>
    <rPh sb="2" eb="4">
      <t>テツドウ</t>
    </rPh>
    <rPh sb="4" eb="6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</si>
  <si>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</si>
  <si>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増△減</t>
    <rPh sb="0" eb="1">
      <t>ゾウ</t>
    </rPh>
    <rPh sb="2" eb="3">
      <t>ゲン</t>
    </rPh>
    <phoneticPr fontId="2"/>
  </si>
  <si>
    <t>比率</t>
    <rPh sb="0" eb="2">
      <t>ヒリツ</t>
    </rPh>
    <phoneticPr fontId="2"/>
  </si>
  <si>
    <t>合計</t>
    <rPh sb="0" eb="2">
      <t>ゴウケイ</t>
    </rPh>
    <phoneticPr fontId="2"/>
  </si>
  <si>
    <t xml:space="preserve"> ⑴ 予 算 額</t>
    <rPh sb="3" eb="4">
      <t>ヨ</t>
    </rPh>
    <rPh sb="5" eb="6">
      <t>サン</t>
    </rPh>
    <rPh sb="7" eb="8">
      <t>ガク</t>
    </rPh>
    <phoneticPr fontId="2"/>
  </si>
  <si>
    <t>科目</t>
    <rPh sb="0" eb="2">
      <t>カモク</t>
    </rPh>
    <phoneticPr fontId="2"/>
  </si>
  <si>
    <t>本年度</t>
    <rPh sb="0" eb="3">
      <t>ホンネンド</t>
    </rPh>
    <phoneticPr fontId="2"/>
  </si>
  <si>
    <t>前年度</t>
    <rPh sb="0" eb="3">
      <t>ゼンネンド</t>
    </rPh>
    <phoneticPr fontId="2"/>
  </si>
  <si>
    <t>計</t>
    <rPh sb="0" eb="1">
      <t>ケイ</t>
    </rPh>
    <phoneticPr fontId="4"/>
  </si>
  <si>
    <t xml:space="preserve"> ⑶ 予算額に対する人件費、物件費等の割合</t>
    <rPh sb="3" eb="6">
      <t>ヨサンガク</t>
    </rPh>
    <rPh sb="7" eb="8">
      <t>タイ</t>
    </rPh>
    <rPh sb="10" eb="13">
      <t>ジンケンヒ</t>
    </rPh>
    <rPh sb="14" eb="18">
      <t>ブッケンヒナド</t>
    </rPh>
    <rPh sb="19" eb="21">
      <t>ワリアイ</t>
    </rPh>
    <phoneticPr fontId="2"/>
  </si>
  <si>
    <t>下水道
事業</t>
    <rPh sb="0" eb="3">
      <t>ゲスイドウ</t>
    </rPh>
    <rPh sb="4" eb="6">
      <t>ジギョウ</t>
    </rPh>
    <phoneticPr fontId="2"/>
  </si>
  <si>
    <t>工業用
水道事業</t>
    <rPh sb="0" eb="3">
      <t>コウギョウヨウ</t>
    </rPh>
    <rPh sb="4" eb="6">
      <t>スイドウ</t>
    </rPh>
    <rPh sb="6" eb="8">
      <t>ジギョウ</t>
    </rPh>
    <phoneticPr fontId="2"/>
  </si>
  <si>
    <t>自動車
事業</t>
    <rPh sb="0" eb="3">
      <t>ジドウシャ</t>
    </rPh>
    <rPh sb="4" eb="6">
      <t>ジギョウ</t>
    </rPh>
    <phoneticPr fontId="2"/>
  </si>
  <si>
    <t>高速鉄道
事業</t>
    <rPh sb="0" eb="2">
      <t>コウソク</t>
    </rPh>
    <rPh sb="2" eb="4">
      <t>テツドウ</t>
    </rPh>
    <rPh sb="5" eb="7">
      <t>ジギョウ</t>
    </rPh>
    <phoneticPr fontId="2"/>
  </si>
  <si>
    <t>①予定額</t>
    <rPh sb="1" eb="3">
      <t>ヨテイ</t>
    </rPh>
    <rPh sb="3" eb="4">
      <t>ガク</t>
    </rPh>
    <phoneticPr fontId="5"/>
  </si>
  <si>
    <t>割合</t>
    <rPh sb="0" eb="2">
      <t>ワリアイ</t>
    </rPh>
    <phoneticPr fontId="5"/>
  </si>
  <si>
    <t>人件費</t>
    <rPh sb="0" eb="3">
      <t>ジンケンヒ</t>
    </rPh>
    <phoneticPr fontId="2"/>
  </si>
  <si>
    <t>予算額</t>
    <rPh sb="0" eb="3">
      <t>ヨサンガク</t>
    </rPh>
    <phoneticPr fontId="2"/>
  </si>
  <si>
    <t>千円</t>
    <rPh sb="0" eb="2">
      <t>センエン</t>
    </rPh>
    <phoneticPr fontId="5"/>
  </si>
  <si>
    <t>％</t>
    <phoneticPr fontId="5"/>
  </si>
  <si>
    <t>②予定額</t>
    <rPh sb="1" eb="3">
      <t>ヨテイ</t>
    </rPh>
    <rPh sb="3" eb="4">
      <t>ガク</t>
    </rPh>
    <phoneticPr fontId="5"/>
  </si>
  <si>
    <t>③予定額</t>
    <rPh sb="1" eb="3">
      <t>ヨテイ</t>
    </rPh>
    <rPh sb="3" eb="4">
      <t>ガク</t>
    </rPh>
    <phoneticPr fontId="5"/>
  </si>
  <si>
    <t>④予定額</t>
    <rPh sb="1" eb="3">
      <t>ヨテイ</t>
    </rPh>
    <rPh sb="3" eb="4">
      <t>ガク</t>
    </rPh>
    <phoneticPr fontId="5"/>
  </si>
  <si>
    <t>増△減</t>
    <rPh sb="0" eb="1">
      <t>ゾウ</t>
    </rPh>
    <rPh sb="2" eb="3">
      <t>ゲン</t>
    </rPh>
    <phoneticPr fontId="5"/>
  </si>
  <si>
    <t>①－③</t>
    <phoneticPr fontId="5"/>
  </si>
  <si>
    <t>②－④</t>
    <phoneticPr fontId="5"/>
  </si>
  <si>
    <t>比率</t>
    <rPh sb="0" eb="2">
      <t>ヒリツ</t>
    </rPh>
    <phoneticPr fontId="5"/>
  </si>
  <si>
    <t>比較</t>
    <rPh sb="0" eb="2">
      <t>ヒカク</t>
    </rPh>
    <phoneticPr fontId="5"/>
  </si>
  <si>
    <t xml:space="preserve"> ⑵ 予 算 概 要</t>
    <rPh sb="3" eb="4">
      <t>ヨ</t>
    </rPh>
    <rPh sb="5" eb="6">
      <t>サン</t>
    </rPh>
    <rPh sb="7" eb="8">
      <t>オオムネ</t>
    </rPh>
    <rPh sb="9" eb="10">
      <t>ヨウ</t>
    </rPh>
    <phoneticPr fontId="2"/>
  </si>
  <si>
    <t>埋立事業</t>
    <rPh sb="0" eb="2">
      <t>ウメタテ</t>
    </rPh>
    <phoneticPr fontId="4"/>
  </si>
  <si>
    <t>完成土地収益</t>
    <rPh sb="0" eb="2">
      <t>カンセイ</t>
    </rPh>
    <rPh sb="2" eb="4">
      <t>トチ</t>
    </rPh>
    <rPh sb="4" eb="6">
      <t>シュウエキ</t>
    </rPh>
    <phoneticPr fontId="2"/>
  </si>
  <si>
    <t>みなとみらい21　　　埋立事業収入</t>
    <rPh sb="11" eb="13">
      <t>ウメタテ</t>
    </rPh>
    <rPh sb="13" eb="15">
      <t>ジギョウ</t>
    </rPh>
    <rPh sb="15" eb="17">
      <t>シュウニュウ</t>
    </rPh>
    <phoneticPr fontId="4"/>
  </si>
  <si>
    <t>南本牧埋立事業収入</t>
    <rPh sb="0" eb="1">
      <t>ミナミ</t>
    </rPh>
    <rPh sb="1" eb="3">
      <t>ホンモク</t>
    </rPh>
    <rPh sb="3" eb="5">
      <t>ウメタテ</t>
    </rPh>
    <rPh sb="5" eb="7">
      <t>ジギョウ</t>
    </rPh>
    <rPh sb="7" eb="9">
      <t>シュウニュウ</t>
    </rPh>
    <phoneticPr fontId="4"/>
  </si>
  <si>
    <t>　土砂投入料</t>
    <rPh sb="1" eb="3">
      <t>ドシャ</t>
    </rPh>
    <rPh sb="3" eb="5">
      <t>トウニュウ</t>
    </rPh>
    <rPh sb="5" eb="6">
      <t>リョウ</t>
    </rPh>
    <phoneticPr fontId="4"/>
  </si>
  <si>
    <t>　企　　業　　債</t>
    <rPh sb="1" eb="2">
      <t>キ</t>
    </rPh>
    <rPh sb="4" eb="5">
      <t>ギョウ</t>
    </rPh>
    <rPh sb="7" eb="8">
      <t>サイ</t>
    </rPh>
    <phoneticPr fontId="4"/>
  </si>
  <si>
    <t>　負　　担　　金</t>
    <rPh sb="1" eb="2">
      <t>フ</t>
    </rPh>
    <rPh sb="4" eb="5">
      <t>タン</t>
    </rPh>
    <rPh sb="7" eb="8">
      <t>カナ</t>
    </rPh>
    <phoneticPr fontId="4"/>
  </si>
  <si>
    <t>完成土地費用</t>
    <rPh sb="0" eb="2">
      <t>カンセイ</t>
    </rPh>
    <rPh sb="2" eb="4">
      <t>トチ</t>
    </rPh>
    <rPh sb="4" eb="6">
      <t>ヒヨウ</t>
    </rPh>
    <phoneticPr fontId="2"/>
  </si>
  <si>
    <t>事業収益</t>
    <rPh sb="0" eb="2">
      <t>ジギョウ</t>
    </rPh>
    <rPh sb="2" eb="4">
      <t>シュウエキ</t>
    </rPh>
    <phoneticPr fontId="2"/>
  </si>
  <si>
    <t>事業費用</t>
    <rPh sb="0" eb="2">
      <t>ジギョウ</t>
    </rPh>
    <rPh sb="2" eb="4">
      <t>ヒヨウ</t>
    </rPh>
    <phoneticPr fontId="2"/>
  </si>
  <si>
    <t>一般会計補助金</t>
    <rPh sb="0" eb="2">
      <t>イッパン</t>
    </rPh>
    <rPh sb="2" eb="4">
      <t>カイケイ</t>
    </rPh>
    <rPh sb="4" eb="7">
      <t>ホジョキン</t>
    </rPh>
    <phoneticPr fontId="2"/>
  </si>
  <si>
    <t>建設改良費</t>
    <rPh sb="0" eb="2">
      <t>ケンセツ</t>
    </rPh>
    <rPh sb="2" eb="4">
      <t>カイリョウ</t>
    </rPh>
    <rPh sb="4" eb="5">
      <t>ヒ</t>
    </rPh>
    <phoneticPr fontId="2"/>
  </si>
  <si>
    <t>一般会計負担金</t>
    <rPh sb="0" eb="2">
      <t>イッパン</t>
    </rPh>
    <rPh sb="2" eb="4">
      <t>カイケイ</t>
    </rPh>
    <rPh sb="4" eb="7">
      <t>フタンキン</t>
    </rPh>
    <phoneticPr fontId="2"/>
  </si>
  <si>
    <t>企業債元利償還金等</t>
    <rPh sb="0" eb="2">
      <t>キギョウ</t>
    </rPh>
    <rPh sb="2" eb="3">
      <t>サイ</t>
    </rPh>
    <rPh sb="3" eb="5">
      <t>ガンリ</t>
    </rPh>
    <rPh sb="5" eb="8">
      <t>ショウカンキン</t>
    </rPh>
    <rPh sb="8" eb="9">
      <t>トウ</t>
    </rPh>
    <phoneticPr fontId="2"/>
  </si>
  <si>
    <t>企業債</t>
    <rPh sb="0" eb="2">
      <t>キギョウ</t>
    </rPh>
    <rPh sb="2" eb="3">
      <t>サイ</t>
    </rPh>
    <phoneticPr fontId="2"/>
  </si>
  <si>
    <t>投資</t>
    <rPh sb="0" eb="2">
      <t>トウシ</t>
    </rPh>
    <phoneticPr fontId="2"/>
  </si>
  <si>
    <t>国庫補助金</t>
    <rPh sb="0" eb="2">
      <t>コッコ</t>
    </rPh>
    <rPh sb="2" eb="5">
      <t>ホジョキン</t>
    </rPh>
    <phoneticPr fontId="2"/>
  </si>
  <si>
    <t>減価償却費等</t>
    <rPh sb="0" eb="2">
      <t>ゲンカ</t>
    </rPh>
    <rPh sb="2" eb="4">
      <t>ショウキャク</t>
    </rPh>
    <rPh sb="4" eb="5">
      <t>ヒ</t>
    </rPh>
    <rPh sb="5" eb="6">
      <t>トウ</t>
    </rPh>
    <phoneticPr fontId="2"/>
  </si>
  <si>
    <t>県補助金</t>
    <rPh sb="0" eb="1">
      <t>ケン</t>
    </rPh>
    <rPh sb="1" eb="4">
      <t>ホジョキン</t>
    </rPh>
    <phoneticPr fontId="2"/>
  </si>
  <si>
    <t>その他</t>
    <rPh sb="2" eb="3">
      <t>タ</t>
    </rPh>
    <phoneticPr fontId="2"/>
  </si>
  <si>
    <t>長期前受金戻入等</t>
    <rPh sb="0" eb="2">
      <t>チョウキ</t>
    </rPh>
    <rPh sb="2" eb="5">
      <t>マエウケキン</t>
    </rPh>
    <rPh sb="5" eb="7">
      <t>レイニュウ</t>
    </rPh>
    <rPh sb="7" eb="8">
      <t>トウ</t>
    </rPh>
    <phoneticPr fontId="2"/>
  </si>
  <si>
    <t>計</t>
    <rPh sb="0" eb="1">
      <t>ケイ</t>
    </rPh>
    <phoneticPr fontId="2"/>
  </si>
  <si>
    <t>下水道使用料</t>
    <rPh sb="0" eb="3">
      <t>ゲスイドウ</t>
    </rPh>
    <rPh sb="3" eb="6">
      <t>シヨウリョウ</t>
    </rPh>
    <phoneticPr fontId="2"/>
  </si>
  <si>
    <t>維持管理費</t>
    <rPh sb="0" eb="2">
      <t>イジ</t>
    </rPh>
    <rPh sb="2" eb="5">
      <t>カンリヒ</t>
    </rPh>
    <phoneticPr fontId="2"/>
  </si>
  <si>
    <t>下水道整備費</t>
    <rPh sb="0" eb="3">
      <t>ゲスイドウ</t>
    </rPh>
    <rPh sb="3" eb="6">
      <t>セイビヒ</t>
    </rPh>
    <phoneticPr fontId="2"/>
  </si>
  <si>
    <t>下水道改良費</t>
    <rPh sb="0" eb="3">
      <t>ゲスイドウ</t>
    </rPh>
    <rPh sb="3" eb="5">
      <t>カイリョウ</t>
    </rPh>
    <rPh sb="5" eb="6">
      <t>ヒ</t>
    </rPh>
    <phoneticPr fontId="2"/>
  </si>
  <si>
    <t>水洗化普及事業費</t>
    <rPh sb="0" eb="3">
      <t>スイセンカ</t>
    </rPh>
    <rPh sb="3" eb="5">
      <t>フキュウ</t>
    </rPh>
    <rPh sb="5" eb="8">
      <t>ジギョウヒ</t>
    </rPh>
    <phoneticPr fontId="2"/>
  </si>
  <si>
    <t>企業備品購入費</t>
    <rPh sb="0" eb="2">
      <t>キギョウ</t>
    </rPh>
    <rPh sb="2" eb="4">
      <t>ビヒン</t>
    </rPh>
    <rPh sb="4" eb="7">
      <t>コウニュウヒ</t>
    </rPh>
    <phoneticPr fontId="2"/>
  </si>
  <si>
    <t>企業債元利償還金等</t>
    <rPh sb="0" eb="2">
      <t>キギョウ</t>
    </rPh>
    <rPh sb="2" eb="3">
      <t>サイ</t>
    </rPh>
    <rPh sb="3" eb="5">
      <t>ガンリ</t>
    </rPh>
    <rPh sb="5" eb="7">
      <t>ショウカン</t>
    </rPh>
    <rPh sb="7" eb="8">
      <t>キン</t>
    </rPh>
    <rPh sb="8" eb="9">
      <t>トウ</t>
    </rPh>
    <phoneticPr fontId="2"/>
  </si>
  <si>
    <t>貸付金返還金</t>
    <rPh sb="0" eb="2">
      <t>カシツケ</t>
    </rPh>
    <rPh sb="2" eb="3">
      <t>キン</t>
    </rPh>
    <rPh sb="3" eb="6">
      <t>ヘンカンキン</t>
    </rPh>
    <phoneticPr fontId="2"/>
  </si>
  <si>
    <t>一般会計出資金</t>
    <rPh sb="0" eb="2">
      <t>イッパン</t>
    </rPh>
    <rPh sb="2" eb="4">
      <t>カイケイ</t>
    </rPh>
    <rPh sb="4" eb="7">
      <t>シュッシキン</t>
    </rPh>
    <phoneticPr fontId="2"/>
  </si>
  <si>
    <t>長期前受金戻入</t>
    <rPh sb="0" eb="2">
      <t>チョウキ</t>
    </rPh>
    <rPh sb="2" eb="5">
      <t>マエウケキン</t>
    </rPh>
    <rPh sb="5" eb="7">
      <t>レイニュウ</t>
    </rPh>
    <phoneticPr fontId="2"/>
  </si>
  <si>
    <t>物件費、建設費等</t>
    <rPh sb="0" eb="3">
      <t>ブッケンヒ</t>
    </rPh>
    <rPh sb="4" eb="6">
      <t>ケンセツ</t>
    </rPh>
    <rPh sb="6" eb="7">
      <t>ヒ</t>
    </rPh>
    <rPh sb="7" eb="8">
      <t>トウ</t>
    </rPh>
    <phoneticPr fontId="2"/>
  </si>
  <si>
    <t>事業収入</t>
    <rPh sb="0" eb="2">
      <t>ジギョウ</t>
    </rPh>
    <rPh sb="2" eb="4">
      <t>シュウニュウ</t>
    </rPh>
    <phoneticPr fontId="2"/>
  </si>
  <si>
    <t>水道料金</t>
    <rPh sb="0" eb="2">
      <t>スイドウ</t>
    </rPh>
    <rPh sb="2" eb="4">
      <t>リョウキン</t>
    </rPh>
    <phoneticPr fontId="2"/>
  </si>
  <si>
    <t>受託工事費</t>
    <rPh sb="0" eb="2">
      <t>ジュタク</t>
    </rPh>
    <rPh sb="2" eb="5">
      <t>コウジヒ</t>
    </rPh>
    <phoneticPr fontId="2"/>
  </si>
  <si>
    <t>財産収入</t>
    <rPh sb="0" eb="2">
      <t>ザイサン</t>
    </rPh>
    <rPh sb="2" eb="4">
      <t>シュウニュウ</t>
    </rPh>
    <phoneticPr fontId="2"/>
  </si>
  <si>
    <t>業務費</t>
    <rPh sb="0" eb="2">
      <t>ギョウム</t>
    </rPh>
    <rPh sb="2" eb="3">
      <t>ヒ</t>
    </rPh>
    <phoneticPr fontId="2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</si>
  <si>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</si>
  <si>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</si>
  <si>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水道利用加入金</t>
    <rPh sb="0" eb="2">
      <t>スイドウ</t>
    </rPh>
    <rPh sb="2" eb="4">
      <t>リヨウ</t>
    </rPh>
    <rPh sb="4" eb="6">
      <t>カニュウ</t>
    </rPh>
    <rPh sb="6" eb="7">
      <t>キン</t>
    </rPh>
    <phoneticPr fontId="2"/>
  </si>
  <si>
    <t>企業団補助金</t>
    <rPh sb="0" eb="2">
      <t>キギョウ</t>
    </rPh>
    <rPh sb="2" eb="3">
      <t>ダン</t>
    </rPh>
    <rPh sb="3" eb="6">
      <t>ホジョキン</t>
    </rPh>
    <phoneticPr fontId="2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</si>
  <si>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2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</si>
  <si>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2"/>
  </si>
  <si>
    <t>その他建設改良費</t>
    <rPh sb="2" eb="3">
      <t>タ</t>
    </rPh>
    <rPh sb="3" eb="5">
      <t>ケンセツ</t>
    </rPh>
    <rPh sb="5" eb="7">
      <t>カイリョウ</t>
    </rPh>
    <rPh sb="7" eb="8">
      <t>ヒ</t>
    </rPh>
    <phoneticPr fontId="2"/>
  </si>
  <si>
    <t>工事負担金</t>
    <rPh sb="0" eb="2">
      <t>コウジ</t>
    </rPh>
    <rPh sb="2" eb="5">
      <t>フタンキン</t>
    </rPh>
    <phoneticPr fontId="2"/>
  </si>
  <si>
    <t>基幹施設整備分担金</t>
    <rPh sb="0" eb="2">
      <t>キカン</t>
    </rPh>
    <rPh sb="2" eb="4">
      <t>シセツ</t>
    </rPh>
    <rPh sb="4" eb="6">
      <t>セイビ</t>
    </rPh>
    <rPh sb="6" eb="9">
      <t>ブンタンキン</t>
    </rPh>
    <phoneticPr fontId="2"/>
  </si>
  <si>
    <t>出資金</t>
    <rPh sb="0" eb="3">
      <t>シュッシキン</t>
    </rPh>
    <phoneticPr fontId="2"/>
  </si>
  <si>
    <t>共用施設分担金</t>
    <rPh sb="0" eb="2">
      <t>キョウヨウ</t>
    </rPh>
    <rPh sb="2" eb="4">
      <t>シセツ</t>
    </rPh>
    <rPh sb="4" eb="7">
      <t>ブンタンキン</t>
    </rPh>
    <phoneticPr fontId="2"/>
  </si>
  <si>
    <t>工事負担金</t>
    <rPh sb="0" eb="2">
      <t>コウジ</t>
    </rPh>
    <rPh sb="2" eb="4">
      <t>フタン</t>
    </rPh>
    <rPh sb="4" eb="5">
      <t>キン</t>
    </rPh>
    <phoneticPr fontId="2"/>
  </si>
  <si>
    <t>受託工事収益</t>
    <rPh sb="0" eb="2">
      <t>ジュタク</t>
    </rPh>
    <rPh sb="2" eb="4">
      <t>コウジ</t>
    </rPh>
    <rPh sb="4" eb="6">
      <t>シュウエキ</t>
    </rPh>
    <phoneticPr fontId="2"/>
  </si>
  <si>
    <t>千円</t>
  </si>
  <si>
    <t>平成30年度
予定額</t>
    <rPh sb="0" eb="2">
      <t>ヘイセイ</t>
    </rPh>
    <rPh sb="4" eb="6">
      <t>ネンド</t>
    </rPh>
    <rPh sb="7" eb="9">
      <t>ヨテイ</t>
    </rPh>
    <rPh sb="9" eb="10">
      <t>ガク</t>
    </rPh>
    <phoneticPr fontId="2"/>
  </si>
  <si>
    <t>工事負担金</t>
    <phoneticPr fontId="2"/>
  </si>
  <si>
    <t>平成30年度</t>
    <rPh sb="0" eb="2">
      <t>ヘイセイ</t>
    </rPh>
    <rPh sb="4" eb="6">
      <t>ネンド</t>
    </rPh>
    <phoneticPr fontId="2"/>
  </si>
  <si>
    <t>工業用水道施設整備
事業費</t>
    <rPh sb="0" eb="3">
      <t>コウギョウヨウ</t>
    </rPh>
    <rPh sb="3" eb="5">
      <t>スイドウ</t>
    </rPh>
    <rPh sb="5" eb="7">
      <t>シセツ</t>
    </rPh>
    <rPh sb="7" eb="9">
      <t>セイビ</t>
    </rPh>
    <rPh sb="10" eb="12">
      <t>ジギョウ</t>
    </rPh>
    <rPh sb="12" eb="13">
      <t>ヒ</t>
    </rPh>
    <phoneticPr fontId="2"/>
  </si>
  <si>
    <t>平成31年度
予定額</t>
    <rPh sb="0" eb="2">
      <t>ヘイセイ</t>
    </rPh>
    <rPh sb="4" eb="6">
      <t>ネンド</t>
    </rPh>
    <rPh sb="7" eb="9">
      <t>ヨテイ</t>
    </rPh>
    <rPh sb="9" eb="10">
      <t>ガク</t>
    </rPh>
    <phoneticPr fontId="2"/>
  </si>
  <si>
    <t>平成31年度</t>
    <rPh sb="0" eb="2">
      <t>ヘイセイ</t>
    </rPh>
    <rPh sb="4" eb="6">
      <t>ネンド</t>
    </rPh>
    <phoneticPr fontId="2"/>
  </si>
  <si>
    <t>平成31年度横浜市公営企業会計予算概要</t>
    <rPh sb="0" eb="2">
      <t>ヘイセイ</t>
    </rPh>
    <rPh sb="4" eb="6">
      <t>ネンド</t>
    </rPh>
    <rPh sb="6" eb="9">
      <t>ヨコハマシ</t>
    </rPh>
    <rPh sb="9" eb="11">
      <t>コウエイ</t>
    </rPh>
    <rPh sb="11" eb="13">
      <t>キギョウ</t>
    </rPh>
    <rPh sb="13" eb="15">
      <t>カイケイ</t>
    </rPh>
    <rPh sb="15" eb="17">
      <t>ヨサン</t>
    </rPh>
    <rPh sb="17" eb="19">
      <t>ガイヨウ</t>
    </rPh>
    <phoneticPr fontId="2"/>
  </si>
  <si>
    <t>　企　　業　　債</t>
    <rPh sb="1" eb="2">
      <t>キ</t>
    </rPh>
    <rPh sb="4" eb="5">
      <t>ギョウ</t>
    </rPh>
    <rPh sb="7" eb="8">
      <t>サイ</t>
    </rPh>
    <phoneticPr fontId="2"/>
  </si>
  <si>
    <t>　負　　担　　金</t>
    <rPh sb="1" eb="2">
      <t>フ</t>
    </rPh>
    <rPh sb="4" eb="5">
      <t>タン</t>
    </rPh>
    <rPh sb="7" eb="8">
      <t>カナ</t>
    </rPh>
    <phoneticPr fontId="2"/>
  </si>
  <si>
    <t>南本牧埋立事業費</t>
    <rPh sb="0" eb="1">
      <t>ミナミ</t>
    </rPh>
    <rPh sb="1" eb="3">
      <t>ホンモク</t>
    </rPh>
    <rPh sb="3" eb="5">
      <t>ウメタテ</t>
    </rPh>
    <rPh sb="5" eb="7">
      <t>ジギョウ</t>
    </rPh>
    <rPh sb="7" eb="8">
      <t>ヒ</t>
    </rPh>
    <phoneticPr fontId="2"/>
  </si>
  <si>
    <t>建設発生土
受入事業費</t>
    <rPh sb="0" eb="2">
      <t>ケンセツ</t>
    </rPh>
    <rPh sb="2" eb="5">
      <t>ハッセイド</t>
    </rPh>
    <rPh sb="6" eb="8">
      <t>ウケイ</t>
    </rPh>
    <rPh sb="8" eb="11">
      <t>ジギョウヒ</t>
    </rPh>
    <phoneticPr fontId="2"/>
  </si>
  <si>
    <t>企業債償還金</t>
    <rPh sb="0" eb="2">
      <t>キギョウ</t>
    </rPh>
    <rPh sb="2" eb="3">
      <t>サイ</t>
    </rPh>
    <rPh sb="3" eb="6">
      <t>ショウカンキン</t>
    </rPh>
    <phoneticPr fontId="2"/>
  </si>
  <si>
    <t>みなとみらい21　　　埋立事業費</t>
    <rPh sb="11" eb="13">
      <t>ウメタテ</t>
    </rPh>
    <rPh sb="13" eb="15">
      <t>ジギョウ</t>
    </rPh>
    <rPh sb="15" eb="1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</si>
</sst>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176" formatCode="_ * #,##0.00_ ;_ * \-#,##0.00_ ;_ * &quot;-&quot;_ ;_ @_ "/>
    <numFmt numFmtId="177" formatCode="#,##0.00_ ;[Red]\-#,##0.00\ "/>
    <numFmt numFmtId="178" formatCode="#,##0;\-#,##0;\-"/>
    <numFmt numFmtId="179" formatCode="#,##0.00;&quot;△ &quot;#,##0.00"/>
    <numFmt numFmtId="180" formatCode="0.00_ "/>
  </numFmts>
  <fonts count="16" x14ac:knownFonts="1">
    <font>
      <sz val="11"/>
      <color theme="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.5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38" fontId="7" fillId="0" borderId="1" xfId="1" applyFont="1" applyFill="1" applyBorder="1">
      <alignment vertical="center"/>
    </xf>
    <xf numFmtId="38" fontId="7" fillId="0" borderId="2" xfId="1" applyFont="1" applyFill="1" applyBorder="1">
      <alignment vertical="center"/>
    </xf>
    <xf numFmtId="0" fontId="13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horizontal="distributed" vertical="center"/>
    </xf>
    <xf numFmtId="0" fontId="9" fillId="0" borderId="7" xfId="0" applyFont="1" applyFill="1" applyBorder="1" applyAlignment="1">
      <alignment horizontal="distributed" vertical="center" indent="1"/>
    </xf>
    <xf numFmtId="0" fontId="9" fillId="0" borderId="8" xfId="0" applyFont="1" applyFill="1" applyBorder="1" applyAlignment="1">
      <alignment horizontal="distributed" vertical="center" indent="1"/>
    </xf>
    <xf numFmtId="0" fontId="9" fillId="0" borderId="9" xfId="0" applyFont="1" applyFill="1" applyBorder="1" applyAlignment="1">
      <alignment horizontal="distributed" vertical="center"/>
    </xf>
    <xf numFmtId="0" fontId="9" fillId="0" borderId="9" xfId="0" applyFont="1" applyFill="1" applyBorder="1">
      <alignment vertical="center"/>
    </xf>
    <xf numFmtId="38" fontId="7" fillId="0" borderId="10" xfId="1" applyFont="1" applyFill="1" applyBorder="1">
      <alignment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12" xfId="0" applyFont="1" applyFill="1" applyBorder="1">
      <alignment vertical="center"/>
    </xf>
    <xf numFmtId="38" fontId="7" fillId="0" borderId="13" xfId="1" applyFont="1" applyFill="1" applyBorder="1">
      <alignment vertical="center"/>
    </xf>
    <xf numFmtId="0" fontId="9" fillId="0" borderId="0" xfId="0" applyFont="1" applyFill="1" applyBorder="1" applyAlignment="1">
      <alignment horizontal="distributed" vertical="center"/>
    </xf>
    <xf numFmtId="38" fontId="9" fillId="0" borderId="14" xfId="1" applyFont="1" applyFill="1" applyBorder="1">
      <alignment vertical="center"/>
    </xf>
    <xf numFmtId="38" fontId="9" fillId="0" borderId="9" xfId="1" applyFont="1" applyFill="1" applyBorder="1">
      <alignment vertical="center"/>
    </xf>
    <xf numFmtId="178" fontId="9" fillId="0" borderId="15" xfId="1" applyNumberFormat="1" applyFont="1" applyFill="1" applyBorder="1">
      <alignment vertical="center"/>
    </xf>
    <xf numFmtId="0" fontId="9" fillId="0" borderId="8" xfId="0" applyFont="1" applyFill="1" applyBorder="1" applyAlignment="1">
      <alignment horizontal="distributed" vertical="center"/>
    </xf>
    <xf numFmtId="0" fontId="9" fillId="0" borderId="16" xfId="0" applyFont="1" applyFill="1" applyBorder="1">
      <alignment vertical="center"/>
    </xf>
    <xf numFmtId="178" fontId="9" fillId="0" borderId="17" xfId="1" applyNumberFormat="1" applyFont="1" applyFill="1" applyBorder="1">
      <alignment vertical="center"/>
    </xf>
    <xf numFmtId="0" fontId="9" fillId="0" borderId="18" xfId="0" applyFont="1" applyFill="1" applyBorder="1" applyAlignment="1">
      <alignment horizontal="distributed" vertical="center" indent="1"/>
    </xf>
    <xf numFmtId="0" fontId="9" fillId="0" borderId="0" xfId="0" applyFont="1" applyFill="1" applyBorder="1">
      <alignment vertical="center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19" xfId="0" applyFont="1" applyFill="1" applyBorder="1" applyAlignment="1">
      <alignment horizontal="distributed" vertical="center"/>
    </xf>
    <xf numFmtId="0" fontId="9" fillId="0" borderId="20" xfId="0" applyFont="1" applyFill="1" applyBorder="1" applyAlignment="1">
      <alignment horizontal="distributed" vertical="center"/>
    </xf>
    <xf numFmtId="0" fontId="9" fillId="0" borderId="21" xfId="0" applyFont="1" applyFill="1" applyBorder="1" applyAlignment="1">
      <alignment horizontal="distributed" vertical="center"/>
    </xf>
    <xf numFmtId="0" fontId="9" fillId="0" borderId="21" xfId="0" applyFont="1" applyFill="1" applyBorder="1">
      <alignment vertical="center"/>
    </xf>
    <xf numFmtId="0" fontId="9" fillId="0" borderId="0" xfId="0" applyFont="1" applyFill="1" applyAlignment="1">
      <alignment horizontal="distributed" vertical="center" indent="1"/>
    </xf>
    <xf numFmtId="0" fontId="14" fillId="0" borderId="0" xfId="0" applyFont="1" applyFill="1" applyAlignment="1">
      <alignment horizontal="distributed" vertical="center" indent="1"/>
    </xf>
    <xf numFmtId="0" fontId="9" fillId="0" borderId="4" xfId="0" applyFont="1" applyFill="1" applyBorder="1" applyAlignment="1">
      <alignment horizontal="distributed"/>
    </xf>
    <xf numFmtId="0" fontId="15" fillId="0" borderId="22" xfId="0" applyFont="1" applyFill="1" applyBorder="1" applyAlignment="1">
      <alignment horizontal="left" vertical="center"/>
    </xf>
    <xf numFmtId="0" fontId="14" fillId="0" borderId="22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9" fillId="0" borderId="12" xfId="0" applyFont="1" applyFill="1" applyBorder="1" applyAlignment="1">
      <alignment horizontal="distributed" vertical="center" indent="1"/>
    </xf>
    <xf numFmtId="0" fontId="9" fillId="0" borderId="25" xfId="0" applyFont="1" applyFill="1" applyBorder="1">
      <alignment vertical="center"/>
    </xf>
    <xf numFmtId="0" fontId="9" fillId="0" borderId="26" xfId="0" applyFont="1" applyFill="1" applyBorder="1" applyAlignment="1">
      <alignment horizontal="distributed" vertical="center" indent="1"/>
    </xf>
    <xf numFmtId="0" fontId="8" fillId="0" borderId="13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8" fillId="0" borderId="27" xfId="0" applyFont="1" applyFill="1" applyBorder="1" applyAlignment="1">
      <alignment horizontal="right"/>
    </xf>
    <xf numFmtId="0" fontId="9" fillId="0" borderId="28" xfId="0" applyFont="1" applyFill="1" applyBorder="1" applyAlignment="1"/>
    <xf numFmtId="0" fontId="8" fillId="0" borderId="29" xfId="0" applyFont="1" applyFill="1" applyBorder="1" applyAlignment="1">
      <alignment horizontal="right"/>
    </xf>
    <xf numFmtId="0" fontId="9" fillId="0" borderId="24" xfId="0" applyFont="1" applyFill="1" applyBorder="1" applyAlignment="1">
      <alignment horizontal="distributed" vertical="center"/>
    </xf>
    <xf numFmtId="0" fontId="9" fillId="0" borderId="22" xfId="0" applyFont="1" applyFill="1" applyBorder="1" applyAlignment="1">
      <alignment horizontal="distributed" vertical="center"/>
    </xf>
    <xf numFmtId="0" fontId="9" fillId="0" borderId="22" xfId="0" applyFont="1" applyFill="1" applyBorder="1">
      <alignment vertical="center"/>
    </xf>
    <xf numFmtId="0" fontId="9" fillId="0" borderId="30" xfId="0" applyFont="1" applyFill="1" applyBorder="1" applyAlignment="1">
      <alignment horizontal="distributed" vertical="center"/>
    </xf>
    <xf numFmtId="0" fontId="9" fillId="0" borderId="30" xfId="0" applyFont="1" applyFill="1" applyBorder="1">
      <alignment vertical="center"/>
    </xf>
    <xf numFmtId="0" fontId="9" fillId="0" borderId="31" xfId="0" applyFont="1" applyFill="1" applyBorder="1" applyAlignment="1">
      <alignment horizontal="distributed" vertical="center"/>
    </xf>
    <xf numFmtId="0" fontId="9" fillId="0" borderId="0" xfId="0" applyFont="1" applyFill="1">
      <alignment vertical="center"/>
    </xf>
    <xf numFmtId="0" fontId="14" fillId="0" borderId="0" xfId="0" applyFont="1" applyFill="1">
      <alignment vertical="center"/>
    </xf>
    <xf numFmtId="38" fontId="3" fillId="0" borderId="0" xfId="1" applyFont="1" applyFill="1" applyBorder="1" applyAlignment="1" applyProtection="1">
      <alignment horizontal="center"/>
    </xf>
    <xf numFmtId="0" fontId="9" fillId="0" borderId="32" xfId="0" applyFont="1" applyFill="1" applyBorder="1" applyAlignment="1">
      <alignment horizontal="distributed" vertical="center"/>
    </xf>
    <xf numFmtId="0" fontId="9" fillId="0" borderId="33" xfId="0" applyFont="1" applyFill="1" applyBorder="1" applyAlignment="1">
      <alignment horizontal="distributed" vertical="center"/>
    </xf>
    <xf numFmtId="0" fontId="9" fillId="0" borderId="7" xfId="0" applyFont="1" applyFill="1" applyBorder="1" applyAlignment="1">
      <alignment horizontal="distributed" vertical="center"/>
    </xf>
    <xf numFmtId="0" fontId="14" fillId="0" borderId="2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38" fontId="9" fillId="0" borderId="9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0" borderId="18" xfId="0" applyFont="1" applyFill="1" applyBorder="1" applyAlignment="1">
      <alignment horizontal="distributed" vertical="center"/>
    </xf>
    <xf numFmtId="0" fontId="9" fillId="0" borderId="25" xfId="0" applyFont="1" applyFill="1" applyBorder="1" applyAlignment="1">
      <alignment horizontal="distributed" vertical="center"/>
    </xf>
    <xf numFmtId="38" fontId="9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center" vertical="center"/>
    </xf>
    <xf numFmtId="178" fontId="9" fillId="0" borderId="29" xfId="1" applyNumberFormat="1" applyFont="1" applyFill="1" applyBorder="1">
      <alignment vertical="center"/>
    </xf>
    <xf numFmtId="178" fontId="9" fillId="0" borderId="0" xfId="1" applyNumberFormat="1" applyFont="1" applyFill="1" applyBorder="1">
      <alignment vertical="center"/>
    </xf>
    <xf numFmtId="0" fontId="9" fillId="0" borderId="30" xfId="0" applyFont="1" applyFill="1" applyBorder="1" applyAlignment="1">
      <alignment horizontal="distributed" vertical="center" indent="1"/>
    </xf>
    <xf numFmtId="0" fontId="9" fillId="0" borderId="34" xfId="0" applyFont="1" applyFill="1" applyBorder="1" applyAlignment="1">
      <alignment horizontal="distributed" vertical="center"/>
    </xf>
    <xf numFmtId="0" fontId="9" fillId="0" borderId="9" xfId="0" applyFont="1" applyFill="1" applyBorder="1" applyAlignment="1">
      <alignment horizontal="center" vertical="center"/>
    </xf>
    <xf numFmtId="38" fontId="9" fillId="0" borderId="10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38" fontId="9" fillId="0" borderId="12" xfId="1" applyFont="1" applyFill="1" applyBorder="1" applyAlignment="1">
      <alignment horizontal="center" vertical="center"/>
    </xf>
    <xf numFmtId="178" fontId="9" fillId="0" borderId="35" xfId="1" applyNumberFormat="1" applyFont="1" applyFill="1" applyBorder="1">
      <alignment vertical="center"/>
    </xf>
    <xf numFmtId="0" fontId="9" fillId="0" borderId="24" xfId="0" applyFont="1" applyFill="1" applyBorder="1">
      <alignment vertical="center"/>
    </xf>
    <xf numFmtId="0" fontId="9" fillId="0" borderId="12" xfId="0" applyFont="1" applyFill="1" applyBorder="1" applyAlignment="1">
      <alignment horizontal="center" vertical="center"/>
    </xf>
    <xf numFmtId="178" fontId="9" fillId="0" borderId="36" xfId="1" applyNumberFormat="1" applyFont="1" applyFill="1" applyBorder="1">
      <alignment vertical="center"/>
    </xf>
    <xf numFmtId="38" fontId="9" fillId="0" borderId="13" xfId="1" applyFont="1" applyFill="1" applyBorder="1">
      <alignment vertical="center"/>
    </xf>
    <xf numFmtId="178" fontId="9" fillId="0" borderId="27" xfId="1" applyNumberFormat="1" applyFont="1" applyFill="1" applyBorder="1">
      <alignment vertical="center"/>
    </xf>
    <xf numFmtId="0" fontId="9" fillId="0" borderId="28" xfId="0" applyFont="1" applyFill="1" applyBorder="1">
      <alignment vertical="center"/>
    </xf>
    <xf numFmtId="0" fontId="9" fillId="0" borderId="30" xfId="0" applyFont="1" applyFill="1" applyBorder="1" applyAlignment="1">
      <alignment horizontal="center" vertical="center"/>
    </xf>
    <xf numFmtId="178" fontId="9" fillId="0" borderId="37" xfId="1" applyNumberFormat="1" applyFont="1" applyFill="1" applyBorder="1">
      <alignment vertical="center"/>
    </xf>
    <xf numFmtId="38" fontId="9" fillId="0" borderId="38" xfId="1" applyFont="1" applyFill="1" applyBorder="1">
      <alignment vertical="center"/>
    </xf>
    <xf numFmtId="178" fontId="9" fillId="0" borderId="39" xfId="1" applyNumberFormat="1" applyFont="1" applyFill="1" applyBorder="1">
      <alignment vertical="center"/>
    </xf>
    <xf numFmtId="0" fontId="9" fillId="0" borderId="40" xfId="0" applyFont="1" applyFill="1" applyBorder="1">
      <alignment vertical="center"/>
    </xf>
    <xf numFmtId="0" fontId="9" fillId="0" borderId="22" xfId="0" applyFont="1" applyFill="1" applyBorder="1" applyAlignment="1">
      <alignment horizontal="center" vertical="center"/>
    </xf>
    <xf numFmtId="178" fontId="9" fillId="0" borderId="23" xfId="1" applyNumberFormat="1" applyFont="1" applyFill="1" applyBorder="1">
      <alignment vertical="center"/>
    </xf>
    <xf numFmtId="178" fontId="9" fillId="0" borderId="10" xfId="1" applyNumberFormat="1" applyFont="1" applyFill="1" applyBorder="1">
      <alignment vertical="center"/>
    </xf>
    <xf numFmtId="38" fontId="9" fillId="0" borderId="25" xfId="1" applyFont="1" applyFill="1" applyBorder="1">
      <alignment vertical="center"/>
    </xf>
    <xf numFmtId="38" fontId="9" fillId="0" borderId="25" xfId="1" applyFont="1" applyFill="1" applyBorder="1" applyAlignment="1">
      <alignment horizontal="center" vertical="center"/>
    </xf>
    <xf numFmtId="178" fontId="9" fillId="0" borderId="41" xfId="1" applyNumberFormat="1" applyFont="1" applyFill="1" applyBorder="1">
      <alignment vertical="center"/>
    </xf>
    <xf numFmtId="0" fontId="9" fillId="0" borderId="25" xfId="0" applyFont="1" applyFill="1" applyBorder="1" applyAlignment="1">
      <alignment horizontal="center" vertical="center"/>
    </xf>
    <xf numFmtId="178" fontId="9" fillId="0" borderId="42" xfId="1" applyNumberFormat="1" applyFont="1" applyFill="1" applyBorder="1">
      <alignment vertical="center"/>
    </xf>
    <xf numFmtId="38" fontId="9" fillId="0" borderId="43" xfId="1" applyFont="1" applyFill="1" applyBorder="1">
      <alignment vertical="center"/>
    </xf>
    <xf numFmtId="38" fontId="9" fillId="0" borderId="21" xfId="1" applyFont="1" applyFill="1" applyBorder="1">
      <alignment vertical="center"/>
    </xf>
    <xf numFmtId="38" fontId="9" fillId="0" borderId="21" xfId="1" applyFont="1" applyFill="1" applyBorder="1" applyAlignment="1">
      <alignment horizontal="center" vertical="center"/>
    </xf>
    <xf numFmtId="178" fontId="9" fillId="0" borderId="44" xfId="1" applyNumberFormat="1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21" xfId="0" applyFont="1" applyFill="1" applyBorder="1" applyAlignment="1">
      <alignment horizontal="center" vertical="center"/>
    </xf>
    <xf numFmtId="178" fontId="9" fillId="0" borderId="45" xfId="1" applyNumberFormat="1" applyFont="1" applyFill="1" applyBorder="1">
      <alignment vertical="center"/>
    </xf>
    <xf numFmtId="38" fontId="9" fillId="0" borderId="30" xfId="1" applyFont="1" applyFill="1" applyBorder="1">
      <alignment vertical="center"/>
    </xf>
    <xf numFmtId="38" fontId="9" fillId="0" borderId="12" xfId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78" fontId="9" fillId="0" borderId="25" xfId="1" applyNumberFormat="1" applyFont="1" applyFill="1" applyBorder="1">
      <alignment vertical="center"/>
    </xf>
    <xf numFmtId="178" fontId="9" fillId="0" borderId="30" xfId="1" applyNumberFormat="1" applyFont="1" applyFill="1" applyBorder="1">
      <alignment vertical="center"/>
    </xf>
    <xf numFmtId="38" fontId="1" fillId="0" borderId="0" xfId="1" applyFont="1" applyFill="1" applyBorder="1" applyAlignment="1" applyProtection="1">
      <alignment vertical="center"/>
    </xf>
    <xf numFmtId="38" fontId="1" fillId="0" borderId="0" xfId="1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>
      <alignment horizontal="right"/>
    </xf>
    <xf numFmtId="38" fontId="7" fillId="0" borderId="14" xfId="1" applyFont="1" applyFill="1" applyBorder="1">
      <alignment vertical="center"/>
    </xf>
    <xf numFmtId="0" fontId="7" fillId="0" borderId="9" xfId="0" applyFont="1" applyFill="1" applyBorder="1" applyAlignment="1">
      <alignment horizontal="right" vertical="center"/>
    </xf>
    <xf numFmtId="177" fontId="7" fillId="0" borderId="15" xfId="1" applyNumberFormat="1" applyFont="1" applyFill="1" applyBorder="1">
      <alignment vertical="center"/>
    </xf>
    <xf numFmtId="40" fontId="7" fillId="0" borderId="17" xfId="1" applyNumberFormat="1" applyFont="1" applyFill="1" applyBorder="1">
      <alignment vertical="center"/>
    </xf>
    <xf numFmtId="38" fontId="7" fillId="0" borderId="12" xfId="1" applyFont="1" applyFill="1" applyBorder="1" applyAlignment="1">
      <alignment horizontal="right" vertical="center"/>
    </xf>
    <xf numFmtId="176" fontId="7" fillId="0" borderId="35" xfId="1" applyNumberFormat="1" applyFont="1" applyFill="1" applyBorder="1">
      <alignment vertical="center"/>
    </xf>
    <xf numFmtId="40" fontId="7" fillId="0" borderId="36" xfId="1" applyNumberFormat="1" applyFont="1" applyFill="1" applyBorder="1">
      <alignment vertical="center"/>
    </xf>
    <xf numFmtId="38" fontId="7" fillId="0" borderId="0" xfId="1" applyFont="1" applyFill="1" applyBorder="1" applyAlignment="1">
      <alignment horizontal="right" vertical="center"/>
    </xf>
    <xf numFmtId="176" fontId="7" fillId="0" borderId="27" xfId="1" applyNumberFormat="1" applyFont="1" applyFill="1" applyBorder="1">
      <alignment vertical="center"/>
    </xf>
    <xf numFmtId="40" fontId="7" fillId="0" borderId="29" xfId="1" applyNumberFormat="1" applyFont="1" applyFill="1" applyBorder="1">
      <alignment vertical="center"/>
    </xf>
    <xf numFmtId="38" fontId="7" fillId="0" borderId="47" xfId="1" applyFont="1" applyFill="1" applyBorder="1">
      <alignment vertical="center"/>
    </xf>
    <xf numFmtId="38" fontId="7" fillId="0" borderId="25" xfId="1" applyFont="1" applyFill="1" applyBorder="1">
      <alignment vertical="center"/>
    </xf>
    <xf numFmtId="38" fontId="7" fillId="0" borderId="25" xfId="1" applyFont="1" applyFill="1" applyBorder="1" applyAlignment="1">
      <alignment horizontal="right" vertical="center"/>
    </xf>
    <xf numFmtId="38" fontId="7" fillId="0" borderId="42" xfId="1" applyFont="1" applyFill="1" applyBorder="1">
      <alignment vertical="center"/>
    </xf>
    <xf numFmtId="38" fontId="7" fillId="0" borderId="30" xfId="1" applyFont="1" applyFill="1" applyBorder="1">
      <alignment vertical="center"/>
    </xf>
    <xf numFmtId="0" fontId="7" fillId="0" borderId="30" xfId="0" applyFont="1" applyFill="1" applyBorder="1" applyAlignment="1">
      <alignment horizontal="right" vertical="center"/>
    </xf>
    <xf numFmtId="38" fontId="7" fillId="0" borderId="37" xfId="1" applyFont="1" applyFill="1" applyBorder="1">
      <alignment vertical="center"/>
    </xf>
    <xf numFmtId="0" fontId="9" fillId="0" borderId="16" xfId="0" applyFont="1" applyFill="1" applyBorder="1" applyAlignment="1">
      <alignment horizontal="distributed" vertical="center" indent="1"/>
    </xf>
    <xf numFmtId="0" fontId="14" fillId="0" borderId="4" xfId="0" applyFont="1" applyFill="1" applyBorder="1">
      <alignment vertical="center"/>
    </xf>
    <xf numFmtId="38" fontId="7" fillId="0" borderId="4" xfId="1" applyFont="1" applyFill="1" applyBorder="1">
      <alignment vertical="center"/>
    </xf>
    <xf numFmtId="0" fontId="9" fillId="0" borderId="40" xfId="0" applyFont="1" applyFill="1" applyBorder="1" applyAlignment="1">
      <alignment horizontal="distributed" vertical="center"/>
    </xf>
    <xf numFmtId="0" fontId="9" fillId="0" borderId="26" xfId="0" applyFont="1" applyFill="1" applyBorder="1" applyAlignment="1">
      <alignment horizontal="distributed" vertical="center"/>
    </xf>
    <xf numFmtId="38" fontId="9" fillId="0" borderId="48" xfId="1" applyFont="1" applyFill="1" applyBorder="1">
      <alignment vertical="center"/>
    </xf>
    <xf numFmtId="0" fontId="9" fillId="0" borderId="26" xfId="0" applyFont="1" applyFill="1" applyBorder="1">
      <alignment vertical="center"/>
    </xf>
    <xf numFmtId="0" fontId="9" fillId="0" borderId="16" xfId="0" applyFont="1" applyFill="1" applyBorder="1" applyAlignment="1">
      <alignment horizontal="distributed" vertical="center"/>
    </xf>
    <xf numFmtId="0" fontId="9" fillId="0" borderId="47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/>
    </xf>
    <xf numFmtId="0" fontId="8" fillId="0" borderId="26" xfId="0" applyFont="1" applyFill="1" applyBorder="1" applyAlignment="1">
      <alignment horizontal="right"/>
    </xf>
    <xf numFmtId="0" fontId="8" fillId="0" borderId="51" xfId="0" applyFont="1" applyFill="1" applyBorder="1" applyAlignment="1">
      <alignment horizontal="right"/>
    </xf>
    <xf numFmtId="0" fontId="8" fillId="0" borderId="28" xfId="0" applyFont="1" applyFill="1" applyBorder="1" applyAlignment="1">
      <alignment horizontal="right"/>
    </xf>
    <xf numFmtId="0" fontId="8" fillId="0" borderId="52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0" fontId="8" fillId="0" borderId="53" xfId="0" applyFont="1" applyFill="1" applyBorder="1" applyAlignment="1">
      <alignment horizontal="right"/>
    </xf>
    <xf numFmtId="38" fontId="7" fillId="0" borderId="54" xfId="1" applyFont="1" applyFill="1" applyBorder="1">
      <alignment vertical="center"/>
    </xf>
    <xf numFmtId="38" fontId="7" fillId="0" borderId="16" xfId="1" applyFont="1" applyFill="1" applyBorder="1" applyAlignment="1">
      <alignment vertical="center"/>
    </xf>
    <xf numFmtId="180" fontId="7" fillId="0" borderId="49" xfId="1" applyNumberFormat="1" applyFont="1" applyFill="1" applyBorder="1" applyAlignment="1">
      <alignment horizontal="right" vertical="center"/>
    </xf>
    <xf numFmtId="180" fontId="7" fillId="0" borderId="16" xfId="1" applyNumberFormat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vertical="center"/>
    </xf>
    <xf numFmtId="179" fontId="7" fillId="0" borderId="55" xfId="1" applyNumberFormat="1" applyFont="1" applyFill="1" applyBorder="1" applyAlignment="1">
      <alignment horizontal="right" vertical="center"/>
    </xf>
    <xf numFmtId="180" fontId="7" fillId="0" borderId="47" xfId="1" applyNumberFormat="1" applyFont="1" applyFill="1" applyBorder="1" applyAlignment="1">
      <alignment horizontal="right" vertical="center"/>
    </xf>
    <xf numFmtId="38" fontId="7" fillId="0" borderId="24" xfId="1" applyFont="1" applyFill="1" applyBorder="1" applyAlignment="1">
      <alignment horizontal="right" vertical="center"/>
    </xf>
    <xf numFmtId="180" fontId="7" fillId="0" borderId="24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179" fontId="7" fillId="0" borderId="47" xfId="1" applyNumberFormat="1" applyFont="1" applyFill="1" applyBorder="1" applyAlignment="1">
      <alignment horizontal="right" vertical="center"/>
    </xf>
    <xf numFmtId="179" fontId="7" fillId="0" borderId="50" xfId="1" applyNumberFormat="1" applyFont="1" applyFill="1" applyBorder="1" applyAlignment="1">
      <alignment horizontal="right" vertical="center"/>
    </xf>
    <xf numFmtId="38" fontId="7" fillId="0" borderId="52" xfId="1" applyFont="1" applyFill="1" applyBorder="1" applyAlignment="1">
      <alignment horizontal="right" vertical="center"/>
    </xf>
    <xf numFmtId="38" fontId="7" fillId="0" borderId="28" xfId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distributed" vertical="center" wrapText="1" indent="1"/>
    </xf>
    <xf numFmtId="0" fontId="14" fillId="0" borderId="0" xfId="0" applyFont="1" applyFill="1" applyBorder="1" applyAlignment="1" applyProtection="1"/>
    <xf numFmtId="0" fontId="14" fillId="0" borderId="0" xfId="0" applyFont="1" applyFill="1" applyBorder="1">
      <alignment vertical="center"/>
    </xf>
    <xf numFmtId="0" fontId="9" fillId="0" borderId="12" xfId="0" applyFont="1" applyFill="1" applyBorder="1" applyAlignment="1">
      <alignment horizontal="distributed" vertical="center" wrapText="1"/>
    </xf>
    <xf numFmtId="0" fontId="9" fillId="0" borderId="19" xfId="0" applyFont="1" applyFill="1" applyBorder="1" applyAlignment="1">
      <alignment horizontal="distributed" vertical="center" indent="1"/>
    </xf>
    <xf numFmtId="41" fontId="9" fillId="0" borderId="10" xfId="1" applyNumberFormat="1" applyFont="1" applyFill="1" applyBorder="1">
      <alignment vertical="center"/>
    </xf>
    <xf numFmtId="0" fontId="14" fillId="0" borderId="56" xfId="0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29" xfId="1" applyFont="1" applyFill="1" applyBorder="1">
      <alignment vertical="center"/>
    </xf>
    <xf numFmtId="0" fontId="11" fillId="0" borderId="4" xfId="0" applyFont="1" applyFill="1" applyBorder="1" applyAlignment="1">
      <alignment horizontal="distributed" vertical="center"/>
    </xf>
    <xf numFmtId="0" fontId="9" fillId="0" borderId="57" xfId="0" applyFont="1" applyFill="1" applyBorder="1" applyAlignment="1">
      <alignment horizontal="distributed" vertical="center" indent="1"/>
    </xf>
    <xf numFmtId="0" fontId="9" fillId="0" borderId="34" xfId="0" applyFont="1" applyFill="1" applyBorder="1" applyAlignment="1">
      <alignment horizontal="distributed" vertical="center" indent="1"/>
    </xf>
    <xf numFmtId="0" fontId="9" fillId="0" borderId="52" xfId="0" applyFont="1" applyFill="1" applyBorder="1" applyAlignment="1">
      <alignment horizontal="distributed" vertical="center" indent="1"/>
    </xf>
    <xf numFmtId="0" fontId="9" fillId="0" borderId="28" xfId="0" applyFont="1" applyFill="1" applyBorder="1" applyAlignment="1">
      <alignment horizontal="distributed" vertical="center" indent="1"/>
    </xf>
    <xf numFmtId="0" fontId="9" fillId="0" borderId="48" xfId="0" applyFont="1" applyFill="1" applyBorder="1">
      <alignment vertical="center"/>
    </xf>
    <xf numFmtId="0" fontId="9" fillId="0" borderId="42" xfId="0" applyFont="1" applyFill="1" applyBorder="1">
      <alignment vertical="center"/>
    </xf>
    <xf numFmtId="0" fontId="9" fillId="0" borderId="58" xfId="0" applyFont="1" applyFill="1" applyBorder="1" applyAlignment="1">
      <alignment horizontal="distributed" vertical="center" indent="1"/>
    </xf>
    <xf numFmtId="0" fontId="9" fillId="0" borderId="6" xfId="0" applyFont="1" applyFill="1" applyBorder="1" applyAlignment="1">
      <alignment horizontal="distributed" vertical="center" indent="1"/>
    </xf>
    <xf numFmtId="0" fontId="9" fillId="0" borderId="33" xfId="0" applyFont="1" applyFill="1" applyBorder="1" applyAlignment="1">
      <alignment horizontal="distributed" vertical="center" indent="1"/>
    </xf>
    <xf numFmtId="0" fontId="9" fillId="0" borderId="40" xfId="0" applyFont="1" applyFill="1" applyBorder="1" applyAlignment="1">
      <alignment horizontal="distributed" vertical="center" indent="1"/>
    </xf>
    <xf numFmtId="38" fontId="9" fillId="0" borderId="59" xfId="1" applyFont="1" applyFill="1" applyBorder="1">
      <alignment vertical="center"/>
    </xf>
    <xf numFmtId="38" fontId="9" fillId="0" borderId="56" xfId="1" applyFont="1" applyFill="1" applyBorder="1">
      <alignment vertical="center"/>
    </xf>
    <xf numFmtId="41" fontId="9" fillId="0" borderId="59" xfId="1" applyNumberFormat="1" applyFont="1" applyFill="1" applyBorder="1">
      <alignment vertical="center"/>
    </xf>
    <xf numFmtId="38" fontId="9" fillId="0" borderId="56" xfId="1" applyFont="1" applyFill="1" applyBorder="1" applyAlignment="1">
      <alignment horizontal="center" vertical="center"/>
    </xf>
    <xf numFmtId="178" fontId="9" fillId="0" borderId="60" xfId="1" applyNumberFormat="1" applyFont="1" applyFill="1" applyBorder="1">
      <alignment vertical="center"/>
    </xf>
    <xf numFmtId="0" fontId="9" fillId="0" borderId="9" xfId="0" applyFont="1" applyFill="1" applyBorder="1" applyAlignment="1">
      <alignment horizontal="distributed" vertical="center" indent="1"/>
    </xf>
    <xf numFmtId="0" fontId="9" fillId="0" borderId="4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indent="1"/>
    </xf>
    <xf numFmtId="0" fontId="9" fillId="0" borderId="32" xfId="0" applyFont="1" applyFill="1" applyBorder="1" applyAlignment="1">
      <alignment horizontal="distributed" vertical="center" indent="1"/>
    </xf>
    <xf numFmtId="0" fontId="9" fillId="0" borderId="24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56" xfId="0" applyFont="1" applyFill="1" applyBorder="1" applyAlignment="1">
      <alignment horizontal="distributed" vertical="center"/>
    </xf>
    <xf numFmtId="0" fontId="9" fillId="0" borderId="22" xfId="0" applyFont="1" applyFill="1" applyBorder="1" applyAlignment="1">
      <alignment horizontal="distributed" vertical="center" wrapText="1"/>
    </xf>
    <xf numFmtId="41" fontId="9" fillId="0" borderId="14" xfId="1" applyNumberFormat="1" applyFont="1" applyFill="1" applyBorder="1">
      <alignment vertical="center"/>
    </xf>
    <xf numFmtId="38" fontId="7" fillId="0" borderId="16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179" fontId="7" fillId="0" borderId="49" xfId="1" applyNumberFormat="1" applyFont="1" applyFill="1" applyBorder="1" applyAlignment="1">
      <alignment horizontal="right" vertical="center"/>
    </xf>
    <xf numFmtId="38" fontId="1" fillId="0" borderId="0" xfId="1" applyFont="1" applyFill="1" applyBorder="1" applyAlignment="1" applyProtection="1">
      <alignment horizontal="center"/>
    </xf>
    <xf numFmtId="0" fontId="9" fillId="0" borderId="4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5"/>
    </xf>
    <xf numFmtId="0" fontId="9" fillId="0" borderId="12" xfId="0" applyFont="1" applyFill="1" applyBorder="1" applyAlignment="1">
      <alignment horizontal="distributed" vertical="center" indent="5"/>
    </xf>
    <xf numFmtId="0" fontId="9" fillId="0" borderId="35" xfId="0" applyFont="1" applyFill="1" applyBorder="1" applyAlignment="1">
      <alignment horizontal="distributed" vertical="center" indent="5"/>
    </xf>
    <xf numFmtId="0" fontId="9" fillId="0" borderId="36" xfId="0" applyFont="1" applyFill="1" applyBorder="1" applyAlignment="1">
      <alignment horizontal="distributed" vertical="center" indent="5"/>
    </xf>
    <xf numFmtId="0" fontId="9" fillId="0" borderId="46" xfId="0" applyFont="1" applyFill="1" applyBorder="1" applyAlignment="1">
      <alignment horizontal="distributed" vertical="center" wrapText="1" indent="1"/>
    </xf>
    <xf numFmtId="0" fontId="9" fillId="0" borderId="54" xfId="0" applyFont="1" applyFill="1" applyBorder="1" applyAlignment="1">
      <alignment horizontal="distributed" vertical="center" indent="1"/>
    </xf>
    <xf numFmtId="0" fontId="9" fillId="0" borderId="48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indent="1"/>
    </xf>
    <xf numFmtId="0" fontId="9" fillId="0" borderId="12" xfId="0" applyFont="1" applyFill="1" applyBorder="1" applyAlignment="1">
      <alignment horizontal="distributed" vertical="center" indent="3"/>
    </xf>
    <xf numFmtId="0" fontId="9" fillId="0" borderId="35" xfId="0" applyFont="1" applyFill="1" applyBorder="1" applyAlignment="1">
      <alignment horizontal="distributed" vertical="center" indent="3"/>
    </xf>
    <xf numFmtId="0" fontId="9" fillId="0" borderId="36" xfId="0" applyFont="1" applyFill="1" applyBorder="1" applyAlignment="1">
      <alignment horizontal="distributed" vertical="center" indent="3"/>
    </xf>
    <xf numFmtId="0" fontId="9" fillId="0" borderId="9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0" fontId="9" fillId="0" borderId="17" xfId="0" applyFont="1" applyFill="1" applyBorder="1" applyAlignment="1">
      <alignment horizontal="distributed" vertical="center" indent="1"/>
    </xf>
    <xf numFmtId="0" fontId="9" fillId="0" borderId="32" xfId="0" applyFont="1" applyFill="1" applyBorder="1" applyAlignment="1">
      <alignment horizontal="distributed" vertical="center" indent="1"/>
    </xf>
    <xf numFmtId="0" fontId="9" fillId="0" borderId="33" xfId="0" applyFont="1" applyFill="1" applyBorder="1" applyAlignment="1">
      <alignment horizontal="distributed" vertical="center" indent="7"/>
    </xf>
    <xf numFmtId="0" fontId="10" fillId="0" borderId="22" xfId="0" applyFont="1" applyFill="1" applyBorder="1" applyAlignment="1">
      <alignment horizontal="distributed" vertical="center" indent="7"/>
    </xf>
    <xf numFmtId="0" fontId="10" fillId="0" borderId="39" xfId="0" applyFont="1" applyFill="1" applyBorder="1" applyAlignment="1">
      <alignment horizontal="distributed" vertical="center" indent="7"/>
    </xf>
    <xf numFmtId="0" fontId="10" fillId="0" borderId="23" xfId="0" applyFont="1" applyFill="1" applyBorder="1" applyAlignment="1">
      <alignment horizontal="distributed" vertical="center" indent="7"/>
    </xf>
    <xf numFmtId="0" fontId="9" fillId="0" borderId="24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61" xfId="0" applyFont="1" applyFill="1" applyBorder="1" applyAlignment="1">
      <alignment horizontal="distributed" vertical="center" indent="1"/>
    </xf>
    <xf numFmtId="0" fontId="9" fillId="0" borderId="62" xfId="0" applyFont="1" applyFill="1" applyBorder="1" applyAlignment="1">
      <alignment horizontal="distributed" vertical="center" indent="1"/>
    </xf>
    <xf numFmtId="0" fontId="9" fillId="0" borderId="22" xfId="0" applyFont="1" applyFill="1" applyBorder="1" applyAlignment="1">
      <alignment horizontal="distributed" vertical="center" indent="7"/>
    </xf>
    <xf numFmtId="0" fontId="9" fillId="0" borderId="39" xfId="0" applyFont="1" applyFill="1" applyBorder="1" applyAlignment="1">
      <alignment horizontal="distributed" vertical="center" indent="7"/>
    </xf>
    <xf numFmtId="0" fontId="9" fillId="0" borderId="23" xfId="0" applyFont="1" applyFill="1" applyBorder="1" applyAlignment="1">
      <alignment horizontal="distributed" vertical="center" indent="7"/>
    </xf>
    <xf numFmtId="0" fontId="9" fillId="0" borderId="35" xfId="0" applyFont="1" applyFill="1" applyBorder="1" applyAlignment="1">
      <alignment horizontal="distributed" vertical="center" indent="1"/>
    </xf>
    <xf numFmtId="0" fontId="9" fillId="0" borderId="36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7"/>
    </xf>
    <xf numFmtId="0" fontId="14" fillId="0" borderId="12" xfId="0" applyFont="1" applyFill="1" applyBorder="1" applyAlignment="1">
      <alignment horizontal="distributed" vertical="center" indent="7"/>
    </xf>
    <xf numFmtId="0" fontId="14" fillId="0" borderId="35" xfId="0" applyFont="1" applyFill="1" applyBorder="1" applyAlignment="1">
      <alignment horizontal="distributed" vertical="center" indent="7"/>
    </xf>
    <xf numFmtId="0" fontId="14" fillId="0" borderId="36" xfId="0" applyFont="1" applyFill="1" applyBorder="1" applyAlignment="1">
      <alignment horizontal="distributed" vertical="center" indent="7"/>
    </xf>
    <xf numFmtId="0" fontId="9" fillId="0" borderId="24" xfId="0" applyFont="1" applyFill="1" applyBorder="1" applyAlignment="1">
      <alignment horizontal="distributed" vertical="center" wrapText="1" indent="1"/>
    </xf>
    <xf numFmtId="0" fontId="9" fillId="0" borderId="12" xfId="0" applyFont="1" applyFill="1" applyBorder="1" applyAlignment="1">
      <alignment horizontal="distributed" vertical="center" wrapText="1" indent="1"/>
    </xf>
    <xf numFmtId="0" fontId="9" fillId="0" borderId="10" xfId="0" applyFont="1" applyFill="1" applyBorder="1" applyAlignment="1">
      <alignment horizontal="distributed" vertical="center" wrapText="1" indent="1"/>
    </xf>
    <xf numFmtId="0" fontId="9" fillId="0" borderId="24" xfId="0" applyFont="1" applyFill="1" applyBorder="1" applyAlignment="1">
      <alignment horizontal="distributed" vertical="center" wrapText="1" justifyLastLine="1"/>
    </xf>
    <xf numFmtId="0" fontId="9" fillId="0" borderId="12" xfId="0" applyFont="1" applyFill="1" applyBorder="1" applyAlignment="1">
      <alignment horizontal="distributed" vertical="center" wrapText="1" justifyLastLine="1"/>
    </xf>
    <xf numFmtId="0" fontId="9" fillId="0" borderId="36" xfId="0" applyFont="1" applyFill="1" applyBorder="1" applyAlignment="1">
      <alignment horizontal="distributed" vertical="center" wrapText="1" justifyLastLine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 shrinkToFit="1"/>
    </xf>
    <xf numFmtId="0" fontId="9" fillId="0" borderId="18" xfId="0" applyFont="1" applyFill="1" applyBorder="1" applyAlignment="1">
      <alignment horizontal="distributed" vertical="center" wrapText="1" indent="1"/>
    </xf>
    <xf numFmtId="0" fontId="9" fillId="0" borderId="8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wrapText="1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view="pageBreakPreview" zoomScaleNormal="100" zoomScaleSheetLayoutView="100" workbookViewId="0">
      <selection sqref="A1:M1"/>
    </sheetView>
  </sheetViews>
  <sheetFormatPr defaultRowHeight="13.5" x14ac:dyDescent="0.15"/>
  <cols>
    <col min="1" max="1" width="22.625" style="31" customWidth="1"/>
    <col min="2" max="3" width="16.125" style="51" customWidth="1"/>
    <col min="4" max="4" width="6.625" style="51" customWidth="1"/>
    <col min="5" max="5" width="11.125" style="51" customWidth="1"/>
    <col min="6" max="6" width="2.625" style="51" customWidth="1"/>
    <col min="7" max="7" width="7.625" style="51" customWidth="1"/>
    <col min="8" max="9" width="16.125" style="51" customWidth="1"/>
    <col min="10" max="10" width="6.625" style="51" customWidth="1"/>
    <col min="11" max="11" width="11.125" style="51" customWidth="1"/>
    <col min="12" max="12" width="2.625" style="51" customWidth="1"/>
    <col min="13" max="13" width="7.625" style="51" customWidth="1"/>
    <col min="14" max="16384" width="9" style="159"/>
  </cols>
  <sheetData>
    <row r="1" spans="1:20" s="158" customFormat="1" ht="41.25" customHeight="1" x14ac:dyDescent="0.2">
      <c r="A1" s="195" t="s">
        <v>98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05"/>
      <c r="O1" s="105"/>
      <c r="P1" s="105"/>
      <c r="Q1" s="105"/>
      <c r="R1" s="105"/>
      <c r="S1" s="105"/>
      <c r="T1" s="106"/>
    </row>
    <row r="2" spans="1:20" s="158" customFormat="1" ht="15.75" customHeight="1" thickBo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105"/>
      <c r="O2" s="105"/>
      <c r="P2" s="105"/>
      <c r="Q2" s="105"/>
      <c r="R2" s="105"/>
      <c r="S2" s="105"/>
      <c r="T2" s="106"/>
    </row>
    <row r="3" spans="1:20" ht="30.75" customHeight="1" x14ac:dyDescent="0.15">
      <c r="A3" s="3" t="s">
        <v>15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1:20" s="24" customFormat="1" ht="15.95" customHeight="1" x14ac:dyDescent="0.15">
      <c r="A4" s="196" t="s">
        <v>0</v>
      </c>
      <c r="B4" s="198" t="s">
        <v>3</v>
      </c>
      <c r="C4" s="199"/>
      <c r="D4" s="199"/>
      <c r="E4" s="199"/>
      <c r="F4" s="199"/>
      <c r="G4" s="200"/>
      <c r="H4" s="198" t="s">
        <v>4</v>
      </c>
      <c r="I4" s="199"/>
      <c r="J4" s="199"/>
      <c r="K4" s="199"/>
      <c r="L4" s="199"/>
      <c r="M4" s="201"/>
    </row>
    <row r="5" spans="1:20" s="24" customFormat="1" ht="15.95" customHeight="1" x14ac:dyDescent="0.15">
      <c r="A5" s="196"/>
      <c r="B5" s="202" t="s">
        <v>96</v>
      </c>
      <c r="C5" s="204" t="s">
        <v>92</v>
      </c>
      <c r="D5" s="206" t="s">
        <v>1</v>
      </c>
      <c r="E5" s="206"/>
      <c r="F5" s="206"/>
      <c r="G5" s="207"/>
      <c r="H5" s="202" t="s">
        <v>96</v>
      </c>
      <c r="I5" s="204" t="s">
        <v>92</v>
      </c>
      <c r="J5" s="206" t="s">
        <v>1</v>
      </c>
      <c r="K5" s="206"/>
      <c r="L5" s="206"/>
      <c r="M5" s="208"/>
    </row>
    <row r="6" spans="1:20" s="24" customFormat="1" ht="15.95" customHeight="1" x14ac:dyDescent="0.15">
      <c r="A6" s="197"/>
      <c r="B6" s="203"/>
      <c r="C6" s="205"/>
      <c r="D6" s="209" t="s">
        <v>12</v>
      </c>
      <c r="E6" s="205"/>
      <c r="F6" s="209" t="s">
        <v>13</v>
      </c>
      <c r="G6" s="210"/>
      <c r="H6" s="203"/>
      <c r="I6" s="205"/>
      <c r="J6" s="209" t="s">
        <v>12</v>
      </c>
      <c r="K6" s="205"/>
      <c r="L6" s="209" t="s">
        <v>13</v>
      </c>
      <c r="M6" s="211"/>
    </row>
    <row r="7" spans="1:20" s="40" customFormat="1" ht="9.75" customHeight="1" x14ac:dyDescent="0.15">
      <c r="A7" s="32"/>
      <c r="B7" s="107" t="s">
        <v>2</v>
      </c>
      <c r="C7" s="39" t="s">
        <v>91</v>
      </c>
      <c r="E7" s="39" t="s">
        <v>2</v>
      </c>
      <c r="G7" s="41"/>
      <c r="H7" s="39" t="s">
        <v>2</v>
      </c>
      <c r="I7" s="39" t="s">
        <v>91</v>
      </c>
      <c r="K7" s="39" t="s">
        <v>2</v>
      </c>
      <c r="M7" s="43"/>
    </row>
    <row r="8" spans="1:20" s="24" customFormat="1" ht="34.5" customHeight="1" x14ac:dyDescent="0.15">
      <c r="A8" s="184" t="s">
        <v>5</v>
      </c>
      <c r="B8" s="143">
        <v>209273082</v>
      </c>
      <c r="C8" s="108">
        <v>209708888</v>
      </c>
      <c r="D8" s="109" t="str">
        <f>IF(B8-C8&lt;0,"△","")</f>
        <v>△</v>
      </c>
      <c r="E8" s="108">
        <f t="shared" ref="E8:E15" si="0">ABS(B8-C8)</f>
        <v>435806</v>
      </c>
      <c r="F8" s="109"/>
      <c r="G8" s="110">
        <f>B8/C8</f>
        <v>0.99792185250631815</v>
      </c>
      <c r="H8" s="108">
        <v>259376597</v>
      </c>
      <c r="I8" s="108">
        <v>257437985</v>
      </c>
      <c r="J8" s="109" t="str">
        <f>IF(H8-I8&lt;0,"△","")</f>
        <v/>
      </c>
      <c r="K8" s="108">
        <f>ABS(H8-I8)</f>
        <v>1938612</v>
      </c>
      <c r="L8" s="109"/>
      <c r="M8" s="111">
        <f>H8/I8</f>
        <v>1.007530403875714</v>
      </c>
    </row>
    <row r="9" spans="1:20" s="24" customFormat="1" ht="34.5" customHeight="1" x14ac:dyDescent="0.15">
      <c r="A9" s="167" t="s">
        <v>6</v>
      </c>
      <c r="B9" s="1">
        <v>25131963</v>
      </c>
      <c r="C9" s="11">
        <v>25936902</v>
      </c>
      <c r="D9" s="112" t="str">
        <f t="shared" ref="D9:D15" si="1">IF(B9-C9&lt;0,"△","")</f>
        <v>△</v>
      </c>
      <c r="E9" s="11">
        <f t="shared" si="0"/>
        <v>804939</v>
      </c>
      <c r="F9" s="112"/>
      <c r="G9" s="113">
        <f t="shared" ref="G9:G15" si="2">B9/C9</f>
        <v>0.96896549171524027</v>
      </c>
      <c r="H9" s="11">
        <v>35885434</v>
      </c>
      <c r="I9" s="11">
        <v>22090482</v>
      </c>
      <c r="J9" s="112" t="str">
        <f t="shared" ref="J9:J15" si="3">IF(H9-I9&lt;0,"△","")</f>
        <v/>
      </c>
      <c r="K9" s="11">
        <f t="shared" ref="K9:K15" si="4">ABS(H9-I9)</f>
        <v>13794952</v>
      </c>
      <c r="L9" s="112" t="str">
        <f>IF(I9-K9&lt;0,"△","")</f>
        <v/>
      </c>
      <c r="M9" s="114">
        <f>H9/I9</f>
        <v>1.6244749209184299</v>
      </c>
    </row>
    <row r="10" spans="1:20" s="24" customFormat="1" ht="34.5" customHeight="1" x14ac:dyDescent="0.15">
      <c r="A10" s="184" t="s">
        <v>7</v>
      </c>
      <c r="B10" s="1">
        <f>86613846+13929815</f>
        <v>100543661</v>
      </c>
      <c r="C10" s="11">
        <v>99539399</v>
      </c>
      <c r="D10" s="112" t="str">
        <f t="shared" si="1"/>
        <v/>
      </c>
      <c r="E10" s="11">
        <f t="shared" si="0"/>
        <v>1004262</v>
      </c>
      <c r="F10" s="112"/>
      <c r="G10" s="113">
        <f t="shared" si="2"/>
        <v>1.0100890904515105</v>
      </c>
      <c r="H10" s="11">
        <f>79334856+39647441</f>
        <v>118982297</v>
      </c>
      <c r="I10" s="11">
        <v>117070415</v>
      </c>
      <c r="J10" s="112" t="str">
        <f t="shared" si="3"/>
        <v/>
      </c>
      <c r="K10" s="11">
        <f t="shared" si="4"/>
        <v>1911882</v>
      </c>
      <c r="L10" s="112"/>
      <c r="M10" s="114">
        <f t="shared" ref="M10:M15" si="5">H10/I10</f>
        <v>1.0163310431589399</v>
      </c>
    </row>
    <row r="11" spans="1:20" s="24" customFormat="1" ht="34.5" customHeight="1" x14ac:dyDescent="0.15">
      <c r="A11" s="184" t="s">
        <v>8</v>
      </c>
      <c r="B11" s="2">
        <f>3134933+395500</f>
        <v>3530433</v>
      </c>
      <c r="C11" s="15">
        <v>3253996</v>
      </c>
      <c r="D11" s="115" t="str">
        <f t="shared" si="1"/>
        <v/>
      </c>
      <c r="E11" s="15">
        <f t="shared" si="0"/>
        <v>276437</v>
      </c>
      <c r="F11" s="115"/>
      <c r="G11" s="116">
        <f t="shared" si="2"/>
        <v>1.0849530853756428</v>
      </c>
      <c r="H11" s="15">
        <f>2544127+2495876</f>
        <v>5040003</v>
      </c>
      <c r="I11" s="15">
        <v>4274018</v>
      </c>
      <c r="J11" s="115" t="str">
        <f t="shared" si="3"/>
        <v/>
      </c>
      <c r="K11" s="15">
        <f t="shared" si="4"/>
        <v>765985</v>
      </c>
      <c r="L11" s="115"/>
      <c r="M11" s="117">
        <f t="shared" si="5"/>
        <v>1.1792189457320956</v>
      </c>
    </row>
    <row r="12" spans="1:20" s="24" customFormat="1" ht="34.5" customHeight="1" x14ac:dyDescent="0.15">
      <c r="A12" s="184" t="s">
        <v>9</v>
      </c>
      <c r="B12" s="1">
        <v>24039544</v>
      </c>
      <c r="C12" s="11">
        <v>23810414</v>
      </c>
      <c r="D12" s="112" t="str">
        <f t="shared" si="1"/>
        <v/>
      </c>
      <c r="E12" s="11">
        <f t="shared" si="0"/>
        <v>229130</v>
      </c>
      <c r="F12" s="112"/>
      <c r="G12" s="113">
        <f t="shared" si="2"/>
        <v>1.0096231002115292</v>
      </c>
      <c r="H12" s="11">
        <v>25826164</v>
      </c>
      <c r="I12" s="11">
        <v>26012405</v>
      </c>
      <c r="J12" s="112" t="str">
        <f t="shared" si="3"/>
        <v>△</v>
      </c>
      <c r="K12" s="11">
        <f t="shared" si="4"/>
        <v>186241</v>
      </c>
      <c r="L12" s="112" t="str">
        <f>IF(I12-K12&lt;0,"△","")</f>
        <v/>
      </c>
      <c r="M12" s="114">
        <f t="shared" si="5"/>
        <v>0.99284030061810891</v>
      </c>
    </row>
    <row r="13" spans="1:20" s="24" customFormat="1" ht="34.5" customHeight="1" x14ac:dyDescent="0.15">
      <c r="A13" s="184" t="s">
        <v>10</v>
      </c>
      <c r="B13" s="2">
        <v>84934302</v>
      </c>
      <c r="C13" s="15">
        <v>79319788</v>
      </c>
      <c r="D13" s="115" t="str">
        <f t="shared" si="1"/>
        <v/>
      </c>
      <c r="E13" s="15">
        <f t="shared" si="0"/>
        <v>5614514</v>
      </c>
      <c r="F13" s="115"/>
      <c r="G13" s="116">
        <f t="shared" si="2"/>
        <v>1.0707832703738442</v>
      </c>
      <c r="H13" s="15">
        <v>98019919</v>
      </c>
      <c r="I13" s="15">
        <v>92112406</v>
      </c>
      <c r="J13" s="115" t="str">
        <f t="shared" si="3"/>
        <v/>
      </c>
      <c r="K13" s="15">
        <f t="shared" si="4"/>
        <v>5907513</v>
      </c>
      <c r="L13" s="115"/>
      <c r="M13" s="117">
        <f t="shared" si="5"/>
        <v>1.0641337389450016</v>
      </c>
    </row>
    <row r="14" spans="1:20" s="24" customFormat="1" ht="34.5" customHeight="1" x14ac:dyDescent="0.15">
      <c r="A14" s="184" t="s">
        <v>11</v>
      </c>
      <c r="B14" s="1">
        <v>70115309</v>
      </c>
      <c r="C14" s="11">
        <v>43520232</v>
      </c>
      <c r="D14" s="112" t="str">
        <f t="shared" si="1"/>
        <v/>
      </c>
      <c r="E14" s="11">
        <f t="shared" si="0"/>
        <v>26595077</v>
      </c>
      <c r="F14" s="112"/>
      <c r="G14" s="113">
        <f t="shared" si="2"/>
        <v>1.6110968572042539</v>
      </c>
      <c r="H14" s="11">
        <v>72029789</v>
      </c>
      <c r="I14" s="11">
        <v>46641249</v>
      </c>
      <c r="J14" s="112" t="str">
        <f t="shared" si="3"/>
        <v/>
      </c>
      <c r="K14" s="11">
        <f t="shared" si="4"/>
        <v>25388540</v>
      </c>
      <c r="L14" s="112" t="str">
        <f>IF(I14-K14&lt;0,"△","")</f>
        <v/>
      </c>
      <c r="M14" s="114">
        <f t="shared" si="5"/>
        <v>1.5443366235754108</v>
      </c>
    </row>
    <row r="15" spans="1:20" s="24" customFormat="1" ht="34.5" customHeight="1" x14ac:dyDescent="0.15">
      <c r="A15" s="184" t="s">
        <v>14</v>
      </c>
      <c r="B15" s="1">
        <f>SUM(B8:B14)</f>
        <v>517568294</v>
      </c>
      <c r="C15" s="11">
        <v>485089619</v>
      </c>
      <c r="D15" s="112" t="str">
        <f t="shared" si="1"/>
        <v/>
      </c>
      <c r="E15" s="11">
        <f t="shared" si="0"/>
        <v>32478675</v>
      </c>
      <c r="F15" s="112"/>
      <c r="G15" s="113">
        <f t="shared" si="2"/>
        <v>1.0669539683552782</v>
      </c>
      <c r="H15" s="118">
        <f>SUM(H8:H14)</f>
        <v>615160203</v>
      </c>
      <c r="I15" s="11">
        <v>565638960</v>
      </c>
      <c r="J15" s="112" t="str">
        <f t="shared" si="3"/>
        <v/>
      </c>
      <c r="K15" s="11">
        <f t="shared" si="4"/>
        <v>49521243</v>
      </c>
      <c r="L15" s="112" t="str">
        <f>IF(I15-K15&lt;0,"△","")</f>
        <v/>
      </c>
      <c r="M15" s="114">
        <f t="shared" si="5"/>
        <v>1.0875492080672802</v>
      </c>
    </row>
    <row r="16" spans="1:20" s="24" customFormat="1" ht="34.5" customHeight="1" x14ac:dyDescent="0.15">
      <c r="A16" s="4"/>
      <c r="B16" s="119"/>
      <c r="C16" s="119"/>
      <c r="D16" s="119"/>
      <c r="E16" s="119"/>
      <c r="F16" s="120"/>
      <c r="G16" s="119"/>
      <c r="H16" s="119"/>
      <c r="I16" s="119"/>
      <c r="J16" s="119"/>
      <c r="K16" s="119"/>
      <c r="L16" s="120"/>
      <c r="M16" s="121"/>
    </row>
    <row r="17" spans="1:13" s="24" customFormat="1" ht="38.25" customHeight="1" thickBot="1" x14ac:dyDescent="0.2">
      <c r="A17" s="7"/>
      <c r="B17" s="122"/>
      <c r="C17" s="122"/>
      <c r="D17" s="122"/>
      <c r="E17" s="122"/>
      <c r="F17" s="123"/>
      <c r="G17" s="122"/>
      <c r="H17" s="122"/>
      <c r="I17" s="122"/>
      <c r="J17" s="122"/>
      <c r="K17" s="122"/>
      <c r="L17" s="123"/>
      <c r="M17" s="124"/>
    </row>
    <row r="18" spans="1:13" s="24" customFormat="1" ht="12" x14ac:dyDescent="0.15">
      <c r="A18" s="3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1:13" s="24" customFormat="1" ht="12" x14ac:dyDescent="0.15">
      <c r="A19" s="3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</row>
    <row r="20" spans="1:13" s="24" customFormat="1" ht="12" x14ac:dyDescent="0.15">
      <c r="A20" s="3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</row>
    <row r="21" spans="1:13" s="24" customFormat="1" ht="12" x14ac:dyDescent="0.15">
      <c r="A21" s="3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2" spans="1:13" s="24" customFormat="1" ht="12" x14ac:dyDescent="0.15">
      <c r="A22" s="3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s="24" customFormat="1" ht="12" x14ac:dyDescent="0.1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3" s="24" customFormat="1" ht="12" x14ac:dyDescent="0.1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</row>
    <row r="25" spans="1:13" s="24" customFormat="1" ht="12" x14ac:dyDescent="0.15">
      <c r="A25" s="3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3" s="24" customFormat="1" ht="12" x14ac:dyDescent="0.15">
      <c r="A26" s="3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spans="1:13" s="24" customFormat="1" ht="12" x14ac:dyDescent="0.15">
      <c r="A27" s="3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spans="1:13" s="24" customFormat="1" ht="12" x14ac:dyDescent="0.15">
      <c r="A28" s="3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s="24" customFormat="1" ht="12" x14ac:dyDescent="0.15">
      <c r="A29" s="3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</row>
    <row r="30" spans="1:13" s="24" customFormat="1" ht="12" x14ac:dyDescent="0.15">
      <c r="A30" s="3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</row>
    <row r="31" spans="1:13" s="24" customFormat="1" ht="12" x14ac:dyDescent="0.15">
      <c r="A31" s="3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</row>
    <row r="32" spans="1:13" s="24" customFormat="1" ht="12" x14ac:dyDescent="0.15">
      <c r="A32" s="3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</row>
    <row r="33" spans="1:13" s="24" customFormat="1" ht="12" x14ac:dyDescent="0.15">
      <c r="A33" s="3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</row>
    <row r="34" spans="1:13" s="24" customFormat="1" ht="12" x14ac:dyDescent="0.15">
      <c r="A34" s="3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</row>
    <row r="35" spans="1:13" s="24" customFormat="1" ht="12" x14ac:dyDescent="0.15">
      <c r="A35" s="3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</row>
    <row r="36" spans="1:13" s="24" customFormat="1" ht="12" x14ac:dyDescent="0.15">
      <c r="A36" s="3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</row>
    <row r="37" spans="1:13" s="24" customFormat="1" ht="12" x14ac:dyDescent="0.15">
      <c r="A37" s="3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</row>
  </sheetData>
  <mergeCells count="14">
    <mergeCell ref="A1:M1"/>
    <mergeCell ref="A4:A6"/>
    <mergeCell ref="B4:G4"/>
    <mergeCell ref="H4:M4"/>
    <mergeCell ref="B5:B6"/>
    <mergeCell ref="C5:C6"/>
    <mergeCell ref="D5:G5"/>
    <mergeCell ref="H5:H6"/>
    <mergeCell ref="I5:I6"/>
    <mergeCell ref="J5:M5"/>
    <mergeCell ref="D6:E6"/>
    <mergeCell ref="F6:G6"/>
    <mergeCell ref="J6:K6"/>
    <mergeCell ref="L6:M6"/>
  </mergeCells>
  <phoneticPr fontId="6"/>
  <printOptions horizontalCentered="1"/>
  <pageMargins left="0.23622047244094491" right="0.23622047244094491" top="0.59055118110236227" bottom="0.70866141732283472" header="0.51181102362204722" footer="0.51181102362204722"/>
  <pageSetup paperSize="9" fitToHeight="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view="pageBreakPreview" zoomScaleNormal="90" zoomScaleSheetLayoutView="100" workbookViewId="0"/>
  </sheetViews>
  <sheetFormatPr defaultRowHeight="13.5" x14ac:dyDescent="0.15"/>
  <cols>
    <col min="1" max="1" width="19" style="31" customWidth="1"/>
    <col min="2" max="2" width="1.5" style="31" customWidth="1"/>
    <col min="3" max="3" width="18.125" style="51" customWidth="1"/>
    <col min="4" max="4" width="1.5" style="31" customWidth="1"/>
    <col min="5" max="5" width="2" style="51" customWidth="1"/>
    <col min="6" max="6" width="11.375" style="51" customWidth="1"/>
    <col min="7" max="7" width="2" style="51" customWidth="1"/>
    <col min="8" max="8" width="11.375" style="51" customWidth="1"/>
    <col min="9" max="9" width="2" style="60" customWidth="1"/>
    <col min="10" max="10" width="11.25" style="51" customWidth="1"/>
    <col min="11" max="11" width="1.5" style="31" customWidth="1"/>
    <col min="12" max="12" width="18.125" style="51" customWidth="1"/>
    <col min="13" max="13" width="1.5" style="31" customWidth="1"/>
    <col min="14" max="14" width="2" style="51" customWidth="1"/>
    <col min="15" max="15" width="11.375" style="51" customWidth="1"/>
    <col min="16" max="16" width="2" style="51" customWidth="1"/>
    <col min="17" max="17" width="11.375" style="51" customWidth="1"/>
    <col min="18" max="18" width="2" style="51" customWidth="1"/>
    <col min="19" max="19" width="11.375" style="51" customWidth="1"/>
    <col min="20" max="16384" width="9" style="51"/>
  </cols>
  <sheetData>
    <row r="1" spans="1:20" ht="31.5" customHeight="1" x14ac:dyDescent="0.15">
      <c r="A1" s="3" t="s">
        <v>39</v>
      </c>
      <c r="B1" s="33"/>
      <c r="C1" s="34"/>
      <c r="D1" s="33"/>
      <c r="E1" s="34"/>
      <c r="F1" s="34"/>
      <c r="G1" s="34"/>
      <c r="H1" s="34"/>
      <c r="I1" s="56"/>
      <c r="J1" s="34"/>
      <c r="K1" s="33"/>
      <c r="L1" s="34"/>
      <c r="M1" s="33"/>
      <c r="N1" s="34"/>
      <c r="O1" s="34"/>
      <c r="P1" s="34"/>
      <c r="Q1" s="34"/>
      <c r="R1" s="34"/>
      <c r="S1" s="35"/>
    </row>
    <row r="2" spans="1:20" s="50" customFormat="1" ht="15.95" customHeight="1" x14ac:dyDescent="0.15">
      <c r="A2" s="196" t="s">
        <v>0</v>
      </c>
      <c r="B2" s="226" t="s">
        <v>3</v>
      </c>
      <c r="C2" s="227"/>
      <c r="D2" s="227"/>
      <c r="E2" s="227"/>
      <c r="F2" s="227"/>
      <c r="G2" s="227"/>
      <c r="H2" s="227"/>
      <c r="I2" s="227"/>
      <c r="J2" s="228"/>
      <c r="K2" s="226" t="s">
        <v>4</v>
      </c>
      <c r="L2" s="227"/>
      <c r="M2" s="227"/>
      <c r="N2" s="227"/>
      <c r="O2" s="227"/>
      <c r="P2" s="227"/>
      <c r="Q2" s="227"/>
      <c r="R2" s="227"/>
      <c r="S2" s="229"/>
    </row>
    <row r="3" spans="1:20" s="50" customFormat="1" ht="15.95" customHeight="1" x14ac:dyDescent="0.15">
      <c r="A3" s="197"/>
      <c r="B3" s="25"/>
      <c r="C3" s="182" t="s">
        <v>16</v>
      </c>
      <c r="D3" s="36"/>
      <c r="E3" s="217" t="s">
        <v>17</v>
      </c>
      <c r="F3" s="218"/>
      <c r="G3" s="209" t="s">
        <v>18</v>
      </c>
      <c r="H3" s="205"/>
      <c r="I3" s="209" t="s">
        <v>1</v>
      </c>
      <c r="J3" s="210"/>
      <c r="K3" s="25"/>
      <c r="L3" s="182" t="s">
        <v>16</v>
      </c>
      <c r="M3" s="36"/>
      <c r="N3" s="217" t="s">
        <v>17</v>
      </c>
      <c r="O3" s="218"/>
      <c r="P3" s="209" t="s">
        <v>18</v>
      </c>
      <c r="Q3" s="205"/>
      <c r="R3" s="209" t="s">
        <v>1</v>
      </c>
      <c r="S3" s="211"/>
    </row>
    <row r="4" spans="1:20" s="50" customFormat="1" ht="9.75" customHeight="1" x14ac:dyDescent="0.15">
      <c r="A4" s="183"/>
      <c r="B4" s="23"/>
      <c r="C4" s="24"/>
      <c r="D4" s="37"/>
      <c r="E4" s="38"/>
      <c r="F4" s="39" t="s">
        <v>2</v>
      </c>
      <c r="G4" s="40"/>
      <c r="H4" s="39" t="s">
        <v>2</v>
      </c>
      <c r="I4" s="57"/>
      <c r="J4" s="41" t="s">
        <v>2</v>
      </c>
      <c r="K4" s="23"/>
      <c r="L4" s="24"/>
      <c r="M4" s="37"/>
      <c r="N4" s="42"/>
      <c r="O4" s="39" t="s">
        <v>2</v>
      </c>
      <c r="P4" s="40"/>
      <c r="Q4" s="39" t="s">
        <v>2</v>
      </c>
      <c r="R4" s="40"/>
      <c r="S4" s="43" t="s">
        <v>2</v>
      </c>
    </row>
    <row r="5" spans="1:20" s="50" customFormat="1" ht="34.5" customHeight="1" x14ac:dyDescent="0.15">
      <c r="A5" s="183" t="s">
        <v>5</v>
      </c>
      <c r="B5" s="8"/>
      <c r="C5" s="9" t="s">
        <v>62</v>
      </c>
      <c r="D5" s="10"/>
      <c r="E5" s="125"/>
      <c r="F5" s="17">
        <v>61301107</v>
      </c>
      <c r="G5" s="10"/>
      <c r="H5" s="17">
        <v>60737698</v>
      </c>
      <c r="I5" s="69" t="str">
        <f t="shared" ref="I5:I15" si="0">IF(F5-H5&lt;0,"△","")</f>
        <v/>
      </c>
      <c r="J5" s="19">
        <f t="shared" ref="J5:J15" si="1">ABS(F5-H5)</f>
        <v>563409</v>
      </c>
      <c r="K5" s="8"/>
      <c r="L5" s="9" t="s">
        <v>63</v>
      </c>
      <c r="M5" s="10"/>
      <c r="N5" s="21"/>
      <c r="O5" s="17">
        <v>33735996</v>
      </c>
      <c r="P5" s="10"/>
      <c r="Q5" s="17">
        <v>32178450</v>
      </c>
      <c r="R5" s="69" t="str">
        <f t="shared" ref="R5:R15" si="2">IF(O5-Q5&lt;0,"△","")</f>
        <v/>
      </c>
      <c r="S5" s="22">
        <f t="shared" ref="S5:S12" si="3">ABS(O5-Q5)</f>
        <v>1557546</v>
      </c>
      <c r="T5" s="126"/>
    </row>
    <row r="6" spans="1:20" s="50" customFormat="1" ht="34.5" customHeight="1" x14ac:dyDescent="0.15">
      <c r="A6" s="4"/>
      <c r="B6" s="12"/>
      <c r="C6" s="13" t="s">
        <v>56</v>
      </c>
      <c r="D6" s="14"/>
      <c r="E6" s="44"/>
      <c r="F6" s="70">
        <f>11077000+1200</f>
        <v>11078200</v>
      </c>
      <c r="G6" s="71"/>
      <c r="H6" s="70">
        <v>12128082</v>
      </c>
      <c r="I6" s="72" t="str">
        <f t="shared" si="0"/>
        <v>△</v>
      </c>
      <c r="J6" s="73">
        <f t="shared" si="1"/>
        <v>1049882</v>
      </c>
      <c r="K6" s="12"/>
      <c r="L6" s="13" t="s">
        <v>64</v>
      </c>
      <c r="M6" s="14"/>
      <c r="N6" s="74"/>
      <c r="O6" s="70">
        <v>50483726</v>
      </c>
      <c r="P6" s="14"/>
      <c r="Q6" s="70">
        <v>49001695</v>
      </c>
      <c r="R6" s="75" t="str">
        <f t="shared" si="2"/>
        <v/>
      </c>
      <c r="S6" s="76">
        <f t="shared" si="3"/>
        <v>1482031</v>
      </c>
    </row>
    <row r="7" spans="1:20" s="50" customFormat="1" ht="34.5" customHeight="1" x14ac:dyDescent="0.15">
      <c r="A7" s="4"/>
      <c r="B7" s="12"/>
      <c r="C7" s="16" t="s">
        <v>52</v>
      </c>
      <c r="D7" s="14"/>
      <c r="E7" s="44"/>
      <c r="F7" s="77">
        <v>39924621</v>
      </c>
      <c r="G7" s="63"/>
      <c r="H7" s="77">
        <v>41118607</v>
      </c>
      <c r="I7" s="64" t="str">
        <f t="shared" si="0"/>
        <v>△</v>
      </c>
      <c r="J7" s="78">
        <f t="shared" si="1"/>
        <v>1193986</v>
      </c>
      <c r="K7" s="12"/>
      <c r="L7" s="13" t="s">
        <v>65</v>
      </c>
      <c r="M7" s="14"/>
      <c r="N7" s="74"/>
      <c r="O7" s="70">
        <v>1759692</v>
      </c>
      <c r="P7" s="14"/>
      <c r="Q7" s="70">
        <v>1696637</v>
      </c>
      <c r="R7" s="75" t="str">
        <f t="shared" si="2"/>
        <v/>
      </c>
      <c r="S7" s="76">
        <f t="shared" si="3"/>
        <v>63055</v>
      </c>
    </row>
    <row r="8" spans="1:20" s="50" customFormat="1" ht="34.5" customHeight="1" x14ac:dyDescent="0.15">
      <c r="A8" s="4"/>
      <c r="B8" s="12"/>
      <c r="C8" s="13" t="s">
        <v>50</v>
      </c>
      <c r="D8" s="14"/>
      <c r="E8" s="44"/>
      <c r="F8" s="70">
        <v>2158376</v>
      </c>
      <c r="G8" s="71"/>
      <c r="H8" s="70">
        <v>2212121</v>
      </c>
      <c r="I8" s="72" t="str">
        <f t="shared" si="0"/>
        <v>△</v>
      </c>
      <c r="J8" s="73">
        <f t="shared" si="1"/>
        <v>53745</v>
      </c>
      <c r="K8" s="12"/>
      <c r="L8" s="16" t="s">
        <v>66</v>
      </c>
      <c r="M8" s="14"/>
      <c r="N8" s="79"/>
      <c r="O8" s="77">
        <f>85323+5085</f>
        <v>90408</v>
      </c>
      <c r="P8" s="24"/>
      <c r="Q8" s="77">
        <v>181548</v>
      </c>
      <c r="R8" s="75" t="str">
        <f t="shared" si="2"/>
        <v>△</v>
      </c>
      <c r="S8" s="76">
        <f t="shared" si="3"/>
        <v>91140</v>
      </c>
    </row>
    <row r="9" spans="1:20" s="50" customFormat="1" ht="34.5" customHeight="1" x14ac:dyDescent="0.15">
      <c r="A9" s="4"/>
      <c r="B9" s="12"/>
      <c r="C9" s="16" t="s">
        <v>54</v>
      </c>
      <c r="D9" s="14"/>
      <c r="E9" s="44"/>
      <c r="F9" s="77">
        <v>61267000</v>
      </c>
      <c r="G9" s="63"/>
      <c r="H9" s="77">
        <v>60460000</v>
      </c>
      <c r="I9" s="64" t="str">
        <f t="shared" si="0"/>
        <v/>
      </c>
      <c r="J9" s="78">
        <f t="shared" si="1"/>
        <v>807000</v>
      </c>
      <c r="K9" s="12"/>
      <c r="L9" s="13" t="s">
        <v>67</v>
      </c>
      <c r="M9" s="14"/>
      <c r="N9" s="74"/>
      <c r="O9" s="70">
        <v>108493</v>
      </c>
      <c r="P9" s="14"/>
      <c r="Q9" s="70">
        <v>57511</v>
      </c>
      <c r="R9" s="75" t="str">
        <f t="shared" si="2"/>
        <v/>
      </c>
      <c r="S9" s="76">
        <f t="shared" si="3"/>
        <v>50982</v>
      </c>
    </row>
    <row r="10" spans="1:20" s="50" customFormat="1" ht="34.5" customHeight="1" x14ac:dyDescent="0.15">
      <c r="A10" s="4"/>
      <c r="B10" s="12"/>
      <c r="C10" s="13" t="s">
        <v>89</v>
      </c>
      <c r="D10" s="14"/>
      <c r="E10" s="44"/>
      <c r="F10" s="70">
        <v>10526</v>
      </c>
      <c r="G10" s="71"/>
      <c r="H10" s="70">
        <v>20000</v>
      </c>
      <c r="I10" s="72" t="str">
        <f t="shared" si="0"/>
        <v>△</v>
      </c>
      <c r="J10" s="73">
        <f t="shared" si="1"/>
        <v>9474</v>
      </c>
      <c r="K10" s="12"/>
      <c r="L10" s="16" t="s">
        <v>68</v>
      </c>
      <c r="M10" s="14"/>
      <c r="N10" s="79"/>
      <c r="O10" s="77">
        <v>92733072</v>
      </c>
      <c r="P10" s="24"/>
      <c r="Q10" s="77">
        <v>94681875</v>
      </c>
      <c r="R10" s="75" t="str">
        <f t="shared" si="2"/>
        <v>△</v>
      </c>
      <c r="S10" s="76">
        <f t="shared" si="3"/>
        <v>1948803</v>
      </c>
    </row>
    <row r="11" spans="1:20" s="50" customFormat="1" ht="34.5" customHeight="1" x14ac:dyDescent="0.15">
      <c r="A11" s="4"/>
      <c r="B11" s="12"/>
      <c r="C11" s="16" t="s">
        <v>69</v>
      </c>
      <c r="D11" s="14"/>
      <c r="E11" s="44"/>
      <c r="F11" s="77">
        <v>4709</v>
      </c>
      <c r="G11" s="63"/>
      <c r="H11" s="77">
        <v>4107</v>
      </c>
      <c r="I11" s="64" t="str">
        <f t="shared" si="0"/>
        <v/>
      </c>
      <c r="J11" s="78">
        <f t="shared" si="1"/>
        <v>602</v>
      </c>
      <c r="K11" s="12"/>
      <c r="L11" s="13" t="s">
        <v>57</v>
      </c>
      <c r="M11" s="14"/>
      <c r="N11" s="74"/>
      <c r="O11" s="70">
        <f>75029949+1210776</f>
        <v>76240725</v>
      </c>
      <c r="P11" s="14"/>
      <c r="Q11" s="70">
        <v>75970047</v>
      </c>
      <c r="R11" s="75" t="str">
        <f t="shared" si="2"/>
        <v/>
      </c>
      <c r="S11" s="76">
        <f t="shared" si="3"/>
        <v>270678</v>
      </c>
    </row>
    <row r="12" spans="1:20" s="50" customFormat="1" ht="34.5" customHeight="1" x14ac:dyDescent="0.15">
      <c r="A12" s="4"/>
      <c r="B12" s="12"/>
      <c r="C12" s="13" t="s">
        <v>70</v>
      </c>
      <c r="D12" s="14"/>
      <c r="E12" s="44"/>
      <c r="F12" s="70">
        <v>1290945</v>
      </c>
      <c r="G12" s="71"/>
      <c r="H12" s="70">
        <v>1550135</v>
      </c>
      <c r="I12" s="72" t="str">
        <f t="shared" si="0"/>
        <v>△</v>
      </c>
      <c r="J12" s="73">
        <f t="shared" si="1"/>
        <v>259190</v>
      </c>
      <c r="K12" s="12"/>
      <c r="L12" s="16" t="s">
        <v>59</v>
      </c>
      <c r="M12" s="14"/>
      <c r="N12" s="79"/>
      <c r="O12" s="77">
        <f>14981+74666+1310000+84838+663309+10000+2019224+37467+10000</f>
        <v>4224485</v>
      </c>
      <c r="P12" s="24"/>
      <c r="Q12" s="77">
        <v>3670222</v>
      </c>
      <c r="R12" s="75" t="str">
        <f t="shared" si="2"/>
        <v/>
      </c>
      <c r="S12" s="76">
        <f t="shared" si="3"/>
        <v>554263</v>
      </c>
      <c r="T12" s="127"/>
    </row>
    <row r="13" spans="1:20" s="50" customFormat="1" ht="34.5" customHeight="1" x14ac:dyDescent="0.15">
      <c r="A13" s="4"/>
      <c r="B13" s="12"/>
      <c r="C13" s="13" t="s">
        <v>71</v>
      </c>
      <c r="D13" s="14"/>
      <c r="E13" s="44"/>
      <c r="F13" s="70">
        <v>29137865</v>
      </c>
      <c r="G13" s="71"/>
      <c r="H13" s="70">
        <v>29163614</v>
      </c>
      <c r="I13" s="72" t="str">
        <f t="shared" si="0"/>
        <v>△</v>
      </c>
      <c r="J13" s="73">
        <f t="shared" si="1"/>
        <v>25749</v>
      </c>
      <c r="K13" s="12"/>
      <c r="L13" s="13"/>
      <c r="M13" s="14"/>
      <c r="N13" s="74"/>
      <c r="O13" s="70"/>
      <c r="P13" s="14"/>
      <c r="Q13" s="70"/>
      <c r="R13" s="75" t="str">
        <f t="shared" si="2"/>
        <v/>
      </c>
      <c r="S13" s="76"/>
    </row>
    <row r="14" spans="1:20" s="50" customFormat="1" ht="34.5" customHeight="1" x14ac:dyDescent="0.15">
      <c r="A14" s="4"/>
      <c r="B14" s="12"/>
      <c r="C14" s="9" t="s">
        <v>59</v>
      </c>
      <c r="D14" s="14"/>
      <c r="E14" s="44"/>
      <c r="F14" s="17">
        <f>1284984+1500+1014149+794439+4661</f>
        <v>3099733</v>
      </c>
      <c r="G14" s="18"/>
      <c r="H14" s="17">
        <v>2314524</v>
      </c>
      <c r="I14" s="58" t="str">
        <f t="shared" si="0"/>
        <v/>
      </c>
      <c r="J14" s="19">
        <f t="shared" si="1"/>
        <v>785209</v>
      </c>
      <c r="K14" s="12"/>
      <c r="L14" s="9"/>
      <c r="M14" s="14"/>
      <c r="N14" s="21"/>
      <c r="O14" s="17"/>
      <c r="P14" s="10"/>
      <c r="Q14" s="17"/>
      <c r="R14" s="75" t="str">
        <f t="shared" si="2"/>
        <v/>
      </c>
      <c r="S14" s="76"/>
    </row>
    <row r="15" spans="1:20" s="50" customFormat="1" ht="34.5" customHeight="1" x14ac:dyDescent="0.15">
      <c r="A15" s="5"/>
      <c r="B15" s="12"/>
      <c r="C15" s="9" t="s">
        <v>61</v>
      </c>
      <c r="D15" s="14"/>
      <c r="E15" s="44"/>
      <c r="F15" s="17">
        <f>SUM(F5:F14)</f>
        <v>209273082</v>
      </c>
      <c r="G15" s="18"/>
      <c r="H15" s="17">
        <f>SUM(H5:H14)</f>
        <v>209708888</v>
      </c>
      <c r="I15" s="58" t="str">
        <f t="shared" si="0"/>
        <v>△</v>
      </c>
      <c r="J15" s="19">
        <f t="shared" si="1"/>
        <v>435806</v>
      </c>
      <c r="K15" s="12"/>
      <c r="L15" s="9" t="s">
        <v>61</v>
      </c>
      <c r="M15" s="14"/>
      <c r="N15" s="21"/>
      <c r="O15" s="17">
        <f>SUM(O5:O13)</f>
        <v>259376597</v>
      </c>
      <c r="P15" s="10"/>
      <c r="Q15" s="17">
        <f>SUM(Q5:Q13)</f>
        <v>257437985</v>
      </c>
      <c r="R15" s="75" t="str">
        <f t="shared" si="2"/>
        <v/>
      </c>
      <c r="S15" s="22">
        <f>ABS(O15-Q15)</f>
        <v>1938612</v>
      </c>
    </row>
    <row r="16" spans="1:20" s="50" customFormat="1" ht="34.5" customHeight="1" x14ac:dyDescent="0.15">
      <c r="A16" s="183" t="s">
        <v>40</v>
      </c>
      <c r="B16" s="169"/>
      <c r="C16" s="16" t="s">
        <v>41</v>
      </c>
      <c r="D16" s="24"/>
      <c r="E16" s="170"/>
      <c r="F16" s="77">
        <v>614150</v>
      </c>
      <c r="G16" s="24"/>
      <c r="H16" s="77">
        <v>15437003</v>
      </c>
      <c r="I16" s="102" t="str">
        <f t="shared" ref="I16:I25" si="4">IF(F16-H16&lt;0,"△","")</f>
        <v>△</v>
      </c>
      <c r="J16" s="78">
        <f t="shared" ref="J16:J25" si="5">ABS(F16-H16)</f>
        <v>14822853</v>
      </c>
      <c r="K16" s="169"/>
      <c r="L16" s="62" t="s">
        <v>47</v>
      </c>
      <c r="M16" s="37"/>
      <c r="N16" s="131"/>
      <c r="O16" s="130">
        <v>3270478</v>
      </c>
      <c r="P16" s="37"/>
      <c r="Q16" s="130">
        <v>8716939</v>
      </c>
      <c r="R16" s="91" t="str">
        <f t="shared" ref="R16:R42" si="6">IF(O16-Q16&lt;0,"△","")</f>
        <v>△</v>
      </c>
      <c r="S16" s="92">
        <f t="shared" ref="S16:S27" si="7">ABS(O16-Q16)</f>
        <v>5446461</v>
      </c>
    </row>
    <row r="17" spans="1:19" s="50" customFormat="1" ht="34.5" customHeight="1" thickBot="1" x14ac:dyDescent="0.2">
      <c r="A17" s="26"/>
      <c r="B17" s="27"/>
      <c r="C17" s="28" t="s">
        <v>42</v>
      </c>
      <c r="D17" s="29"/>
      <c r="E17" s="49"/>
      <c r="F17" s="93">
        <f>F18+F19</f>
        <v>7673827</v>
      </c>
      <c r="G17" s="94"/>
      <c r="H17" s="93">
        <f>H18+H19</f>
        <v>97311</v>
      </c>
      <c r="I17" s="95" t="str">
        <f t="shared" si="4"/>
        <v/>
      </c>
      <c r="J17" s="96">
        <f t="shared" si="5"/>
        <v>7576516</v>
      </c>
      <c r="K17" s="27"/>
      <c r="L17" s="28" t="s">
        <v>101</v>
      </c>
      <c r="M17" s="29"/>
      <c r="N17" s="97"/>
      <c r="O17" s="93">
        <v>566888</v>
      </c>
      <c r="P17" s="29"/>
      <c r="Q17" s="93">
        <f>450220+73952</f>
        <v>524172</v>
      </c>
      <c r="R17" s="98" t="str">
        <f t="shared" si="6"/>
        <v/>
      </c>
      <c r="S17" s="99">
        <f t="shared" si="7"/>
        <v>42716</v>
      </c>
    </row>
    <row r="18" spans="1:19" s="50" customFormat="1" ht="34.5" customHeight="1" x14ac:dyDescent="0.15">
      <c r="A18" s="53"/>
      <c r="B18" s="54"/>
      <c r="C18" s="189" t="s">
        <v>99</v>
      </c>
      <c r="D18" s="46"/>
      <c r="E18" s="128"/>
      <c r="F18" s="177">
        <v>7600000</v>
      </c>
      <c r="G18" s="178"/>
      <c r="H18" s="179">
        <v>0</v>
      </c>
      <c r="I18" s="180" t="str">
        <f>IF(F18-H18&lt;0,"△","")</f>
        <v/>
      </c>
      <c r="J18" s="181">
        <f>ABS(F18-H18)</f>
        <v>7600000</v>
      </c>
      <c r="K18" s="54"/>
      <c r="L18" s="190" t="s">
        <v>102</v>
      </c>
      <c r="M18" s="46"/>
      <c r="N18" s="84"/>
      <c r="O18" s="82">
        <v>6993241</v>
      </c>
      <c r="P18" s="46"/>
      <c r="Q18" s="82">
        <v>7500863</v>
      </c>
      <c r="R18" s="85" t="str">
        <f t="shared" si="6"/>
        <v>△</v>
      </c>
      <c r="S18" s="86">
        <f t="shared" si="7"/>
        <v>507622</v>
      </c>
    </row>
    <row r="19" spans="1:19" s="50" customFormat="1" ht="34.5" customHeight="1" x14ac:dyDescent="0.15">
      <c r="A19" s="4"/>
      <c r="B19" s="12"/>
      <c r="C19" s="13" t="s">
        <v>100</v>
      </c>
      <c r="D19" s="14"/>
      <c r="E19" s="44"/>
      <c r="F19" s="162">
        <v>73827</v>
      </c>
      <c r="G19" s="71"/>
      <c r="H19" s="162">
        <v>97311</v>
      </c>
      <c r="I19" s="72" t="str">
        <f>IF(F19-H19&lt;0,"△","")</f>
        <v>△</v>
      </c>
      <c r="J19" s="73">
        <f>ABS(F19-H19)</f>
        <v>23484</v>
      </c>
      <c r="K19" s="12"/>
      <c r="L19" s="16" t="s">
        <v>103</v>
      </c>
      <c r="M19" s="14"/>
      <c r="N19" s="79"/>
      <c r="O19" s="77">
        <v>25034827</v>
      </c>
      <c r="P19" s="24"/>
      <c r="Q19" s="77">
        <v>5308311</v>
      </c>
      <c r="R19" s="75" t="str">
        <f>IF(O19-Q19&lt;0,"△","")</f>
        <v/>
      </c>
      <c r="S19" s="76">
        <f>ABS(O19-Q19)</f>
        <v>19726516</v>
      </c>
    </row>
    <row r="20" spans="1:19" s="50" customFormat="1" ht="34.5" customHeight="1" x14ac:dyDescent="0.15">
      <c r="A20" s="4"/>
      <c r="B20" s="12"/>
      <c r="C20" s="13" t="s">
        <v>43</v>
      </c>
      <c r="D20" s="14"/>
      <c r="E20" s="44"/>
      <c r="F20" s="70">
        <f>F21+F22+F23</f>
        <v>16843986</v>
      </c>
      <c r="G20" s="71"/>
      <c r="H20" s="70">
        <f>H21+H22+H23</f>
        <v>10402588</v>
      </c>
      <c r="I20" s="72" t="str">
        <f t="shared" si="4"/>
        <v/>
      </c>
      <c r="J20" s="73">
        <f t="shared" si="5"/>
        <v>6441398</v>
      </c>
      <c r="K20" s="12"/>
      <c r="L20" s="13" t="s">
        <v>59</v>
      </c>
      <c r="M20" s="14"/>
      <c r="N20" s="74"/>
      <c r="O20" s="70">
        <v>20000</v>
      </c>
      <c r="P20" s="14"/>
      <c r="Q20" s="70">
        <v>20000</v>
      </c>
      <c r="R20" s="75"/>
      <c r="S20" s="76">
        <f>ABS(O20-Q20)</f>
        <v>0</v>
      </c>
    </row>
    <row r="21" spans="1:19" s="50" customFormat="1" ht="34.5" customHeight="1" x14ac:dyDescent="0.15">
      <c r="A21" s="4"/>
      <c r="B21" s="12"/>
      <c r="C21" s="16" t="s">
        <v>45</v>
      </c>
      <c r="D21" s="14"/>
      <c r="E21" s="44"/>
      <c r="F21" s="77">
        <v>8000000</v>
      </c>
      <c r="G21" s="63"/>
      <c r="H21" s="77">
        <v>1200000</v>
      </c>
      <c r="I21" s="64" t="str">
        <f t="shared" si="4"/>
        <v/>
      </c>
      <c r="J21" s="78">
        <f t="shared" si="5"/>
        <v>6800000</v>
      </c>
      <c r="K21" s="12"/>
      <c r="L21" s="9" t="s">
        <v>104</v>
      </c>
      <c r="M21" s="10"/>
      <c r="N21" s="21"/>
      <c r="O21" s="191">
        <v>0</v>
      </c>
      <c r="P21" s="10"/>
      <c r="Q21" s="17">
        <v>20197</v>
      </c>
      <c r="R21" s="75" t="str">
        <f>IF(O21-Q21&lt;0,"△","")</f>
        <v>△</v>
      </c>
      <c r="S21" s="76">
        <f>ABS(O21-Q21)</f>
        <v>20197</v>
      </c>
    </row>
    <row r="22" spans="1:19" s="50" customFormat="1" ht="34.5" customHeight="1" x14ac:dyDescent="0.15">
      <c r="A22" s="4"/>
      <c r="B22" s="12"/>
      <c r="C22" s="13" t="s">
        <v>46</v>
      </c>
      <c r="D22" s="14"/>
      <c r="E22" s="44"/>
      <c r="F22" s="70">
        <v>5922546</v>
      </c>
      <c r="G22" s="71"/>
      <c r="H22" s="70">
        <v>5975388</v>
      </c>
      <c r="I22" s="72" t="str">
        <f t="shared" si="4"/>
        <v>△</v>
      </c>
      <c r="J22" s="73">
        <f t="shared" si="5"/>
        <v>52842</v>
      </c>
      <c r="K22" s="12"/>
      <c r="L22" s="14"/>
      <c r="M22" s="14"/>
      <c r="N22" s="74"/>
      <c r="O22" s="70"/>
      <c r="P22" s="14"/>
      <c r="Q22" s="70"/>
      <c r="R22" s="75" t="str">
        <f t="shared" si="6"/>
        <v/>
      </c>
      <c r="S22" s="76"/>
    </row>
    <row r="23" spans="1:19" s="50" customFormat="1" ht="34.5" customHeight="1" x14ac:dyDescent="0.15">
      <c r="A23" s="4"/>
      <c r="B23" s="12"/>
      <c r="C23" s="13" t="s">
        <v>44</v>
      </c>
      <c r="D23" s="14"/>
      <c r="E23" s="44"/>
      <c r="F23" s="77">
        <v>2921440</v>
      </c>
      <c r="G23" s="63"/>
      <c r="H23" s="77">
        <v>3227200</v>
      </c>
      <c r="I23" s="64" t="str">
        <f t="shared" si="4"/>
        <v>△</v>
      </c>
      <c r="J23" s="78">
        <f t="shared" si="5"/>
        <v>305760</v>
      </c>
      <c r="K23" s="12"/>
      <c r="L23" s="13"/>
      <c r="M23" s="14"/>
      <c r="N23" s="79"/>
      <c r="O23" s="77"/>
      <c r="P23" s="24"/>
      <c r="Q23" s="77"/>
      <c r="R23" s="75" t="str">
        <f t="shared" si="6"/>
        <v/>
      </c>
      <c r="S23" s="76"/>
    </row>
    <row r="24" spans="1:19" s="50" customFormat="1" ht="34.5" customHeight="1" x14ac:dyDescent="0.15">
      <c r="A24" s="4"/>
      <c r="B24" s="61"/>
      <c r="C24" s="16" t="s">
        <v>19</v>
      </c>
      <c r="D24" s="37"/>
      <c r="E24" s="129"/>
      <c r="F24" s="130">
        <f>F16+F17+F20</f>
        <v>25131963</v>
      </c>
      <c r="G24" s="88"/>
      <c r="H24" s="130">
        <f>H16+H17+H20</f>
        <v>25936902</v>
      </c>
      <c r="I24" s="89" t="str">
        <f t="shared" si="4"/>
        <v>△</v>
      </c>
      <c r="J24" s="90">
        <f t="shared" si="5"/>
        <v>804939</v>
      </c>
      <c r="K24" s="61"/>
      <c r="L24" s="16" t="s">
        <v>19</v>
      </c>
      <c r="M24" s="37"/>
      <c r="N24" s="131"/>
      <c r="O24" s="130">
        <f>SUM(O16:O21)</f>
        <v>35885434</v>
      </c>
      <c r="P24" s="37"/>
      <c r="Q24" s="130">
        <f>SUM(Q16:Q21)</f>
        <v>22090482</v>
      </c>
      <c r="R24" s="91" t="str">
        <f t="shared" si="6"/>
        <v/>
      </c>
      <c r="S24" s="92">
        <f t="shared" si="7"/>
        <v>13794952</v>
      </c>
    </row>
    <row r="25" spans="1:19" s="50" customFormat="1" ht="34.5" customHeight="1" x14ac:dyDescent="0.15">
      <c r="A25" s="168" t="s">
        <v>7</v>
      </c>
      <c r="B25" s="25"/>
      <c r="C25" s="13" t="s">
        <v>74</v>
      </c>
      <c r="D25" s="14"/>
      <c r="E25" s="186"/>
      <c r="F25" s="70">
        <v>70283167</v>
      </c>
      <c r="G25" s="14"/>
      <c r="H25" s="70">
        <v>68930167</v>
      </c>
      <c r="I25" s="75" t="str">
        <f t="shared" si="4"/>
        <v/>
      </c>
      <c r="J25" s="73">
        <f t="shared" si="5"/>
        <v>1353000</v>
      </c>
      <c r="K25" s="25"/>
      <c r="L25" s="13" t="s">
        <v>63</v>
      </c>
      <c r="M25" s="14"/>
      <c r="N25" s="74"/>
      <c r="O25" s="70">
        <v>42841285</v>
      </c>
      <c r="P25" s="14"/>
      <c r="Q25" s="70">
        <v>41528560</v>
      </c>
      <c r="R25" s="75" t="str">
        <f t="shared" si="6"/>
        <v/>
      </c>
      <c r="S25" s="76">
        <f t="shared" si="7"/>
        <v>1312725</v>
      </c>
    </row>
    <row r="26" spans="1:19" s="50" customFormat="1" ht="34.5" customHeight="1" x14ac:dyDescent="0.15">
      <c r="A26" s="4"/>
      <c r="B26" s="12"/>
      <c r="C26" s="13" t="s">
        <v>90</v>
      </c>
      <c r="D26" s="14"/>
      <c r="E26" s="44"/>
      <c r="F26" s="70">
        <v>218188</v>
      </c>
      <c r="G26" s="71"/>
      <c r="H26" s="70">
        <v>222820</v>
      </c>
      <c r="I26" s="72" t="str">
        <f t="shared" ref="I26:I42" si="8">IF(F26-H26&lt;0,"△","")</f>
        <v>△</v>
      </c>
      <c r="J26" s="73">
        <f t="shared" ref="J26:J40" si="9">ABS(F26-H26)</f>
        <v>4632</v>
      </c>
      <c r="K26" s="12"/>
      <c r="L26" s="13" t="s">
        <v>75</v>
      </c>
      <c r="M26" s="14"/>
      <c r="N26" s="74"/>
      <c r="O26" s="70">
        <v>321219</v>
      </c>
      <c r="P26" s="14"/>
      <c r="Q26" s="70">
        <v>319682</v>
      </c>
      <c r="R26" s="75" t="str">
        <f t="shared" si="6"/>
        <v/>
      </c>
      <c r="S26" s="76">
        <f t="shared" si="7"/>
        <v>1537</v>
      </c>
    </row>
    <row r="27" spans="1:19" s="50" customFormat="1" ht="34.5" customHeight="1" x14ac:dyDescent="0.15">
      <c r="A27" s="4"/>
      <c r="B27" s="12"/>
      <c r="C27" s="13" t="s">
        <v>76</v>
      </c>
      <c r="D27" s="14"/>
      <c r="E27" s="44"/>
      <c r="F27" s="70">
        <v>359659</v>
      </c>
      <c r="G27" s="71"/>
      <c r="H27" s="70">
        <v>357220</v>
      </c>
      <c r="I27" s="72" t="str">
        <f t="shared" si="8"/>
        <v/>
      </c>
      <c r="J27" s="73">
        <f t="shared" si="9"/>
        <v>2439</v>
      </c>
      <c r="K27" s="12"/>
      <c r="L27" s="13" t="s">
        <v>77</v>
      </c>
      <c r="M27" s="14"/>
      <c r="N27" s="74"/>
      <c r="O27" s="70">
        <v>5678219</v>
      </c>
      <c r="P27" s="14"/>
      <c r="Q27" s="70">
        <v>5523892</v>
      </c>
      <c r="R27" s="75" t="str">
        <f t="shared" si="6"/>
        <v/>
      </c>
      <c r="S27" s="76">
        <f t="shared" si="7"/>
        <v>154327</v>
      </c>
    </row>
    <row r="28" spans="1:19" s="50" customFormat="1" ht="34.5" customHeight="1" x14ac:dyDescent="0.15">
      <c r="A28" s="4"/>
      <c r="B28" s="12"/>
      <c r="C28" s="16" t="s">
        <v>78</v>
      </c>
      <c r="D28" s="14"/>
      <c r="E28" s="44"/>
      <c r="F28" s="77">
        <v>5290464</v>
      </c>
      <c r="G28" s="63"/>
      <c r="H28" s="77">
        <v>5247849</v>
      </c>
      <c r="I28" s="64" t="str">
        <f t="shared" si="8"/>
        <v/>
      </c>
      <c r="J28" s="78">
        <f t="shared" si="9"/>
        <v>42615</v>
      </c>
      <c r="K28" s="12"/>
      <c r="L28" s="16" t="s">
        <v>79</v>
      </c>
      <c r="M28" s="14"/>
      <c r="N28" s="79"/>
      <c r="O28" s="77">
        <v>5415208</v>
      </c>
      <c r="P28" s="24"/>
      <c r="Q28" s="77">
        <v>4832347</v>
      </c>
      <c r="R28" s="75" t="str">
        <f t="shared" si="6"/>
        <v/>
      </c>
      <c r="S28" s="76">
        <f t="shared" ref="S28:S39" si="10">ABS(O28-Q28)</f>
        <v>582861</v>
      </c>
    </row>
    <row r="29" spans="1:19" s="50" customFormat="1" ht="34.5" customHeight="1" x14ac:dyDescent="0.15">
      <c r="A29" s="4"/>
      <c r="B29" s="12"/>
      <c r="C29" s="13" t="s">
        <v>80</v>
      </c>
      <c r="D29" s="14"/>
      <c r="E29" s="44"/>
      <c r="F29" s="70">
        <v>1768035</v>
      </c>
      <c r="G29" s="71"/>
      <c r="H29" s="70">
        <v>1932741</v>
      </c>
      <c r="I29" s="72" t="str">
        <f t="shared" si="8"/>
        <v>△</v>
      </c>
      <c r="J29" s="73">
        <f t="shared" si="9"/>
        <v>164706</v>
      </c>
      <c r="K29" s="12"/>
      <c r="L29" s="13" t="s">
        <v>81</v>
      </c>
      <c r="M29" s="14"/>
      <c r="N29" s="74"/>
      <c r="O29" s="70">
        <v>1000</v>
      </c>
      <c r="P29" s="14"/>
      <c r="Q29" s="70">
        <v>8000</v>
      </c>
      <c r="R29" s="75" t="str">
        <f t="shared" si="6"/>
        <v>△</v>
      </c>
      <c r="S29" s="76">
        <f t="shared" si="10"/>
        <v>7000</v>
      </c>
    </row>
    <row r="30" spans="1:19" s="50" customFormat="1" ht="34.5" customHeight="1" x14ac:dyDescent="0.15">
      <c r="A30" s="4"/>
      <c r="B30" s="12"/>
      <c r="C30" s="16" t="s">
        <v>54</v>
      </c>
      <c r="D30" s="14"/>
      <c r="E30" s="44"/>
      <c r="F30" s="77">
        <v>11642000</v>
      </c>
      <c r="G30" s="63"/>
      <c r="H30" s="77">
        <v>11797000</v>
      </c>
      <c r="I30" s="64" t="str">
        <f t="shared" si="8"/>
        <v>△</v>
      </c>
      <c r="J30" s="78">
        <f t="shared" si="9"/>
        <v>155000</v>
      </c>
      <c r="K30" s="12"/>
      <c r="L30" s="16" t="s">
        <v>82</v>
      </c>
      <c r="M30" s="14"/>
      <c r="N30" s="79"/>
      <c r="O30" s="77">
        <v>18250000</v>
      </c>
      <c r="P30" s="24"/>
      <c r="Q30" s="77">
        <v>18143000</v>
      </c>
      <c r="R30" s="75" t="str">
        <f t="shared" si="6"/>
        <v/>
      </c>
      <c r="S30" s="76">
        <f t="shared" si="10"/>
        <v>107000</v>
      </c>
    </row>
    <row r="31" spans="1:19" s="50" customFormat="1" ht="34.5" customHeight="1" x14ac:dyDescent="0.15">
      <c r="A31" s="4"/>
      <c r="B31" s="61"/>
      <c r="C31" s="62" t="s">
        <v>70</v>
      </c>
      <c r="D31" s="37"/>
      <c r="E31" s="129"/>
      <c r="F31" s="130">
        <v>610000</v>
      </c>
      <c r="G31" s="88"/>
      <c r="H31" s="130">
        <v>557000</v>
      </c>
      <c r="I31" s="89" t="str">
        <f t="shared" si="8"/>
        <v/>
      </c>
      <c r="J31" s="90">
        <f t="shared" si="9"/>
        <v>53000</v>
      </c>
      <c r="K31" s="61"/>
      <c r="L31" s="62" t="s">
        <v>83</v>
      </c>
      <c r="M31" s="37"/>
      <c r="N31" s="131"/>
      <c r="O31" s="130">
        <v>6089000</v>
      </c>
      <c r="P31" s="37"/>
      <c r="Q31" s="130">
        <v>6585000</v>
      </c>
      <c r="R31" s="91" t="str">
        <f t="shared" si="6"/>
        <v>△</v>
      </c>
      <c r="S31" s="92">
        <f t="shared" si="10"/>
        <v>496000</v>
      </c>
    </row>
    <row r="32" spans="1:19" s="50" customFormat="1" ht="34.5" customHeight="1" thickBot="1" x14ac:dyDescent="0.2">
      <c r="A32" s="55"/>
      <c r="B32" s="27"/>
      <c r="C32" s="28" t="s">
        <v>50</v>
      </c>
      <c r="D32" s="29"/>
      <c r="E32" s="49"/>
      <c r="F32" s="93">
        <v>65692</v>
      </c>
      <c r="G32" s="94"/>
      <c r="H32" s="93">
        <v>79808</v>
      </c>
      <c r="I32" s="95" t="str">
        <f>IF(F32-H32&lt;0,"△","")</f>
        <v>△</v>
      </c>
      <c r="J32" s="96">
        <f>ABS(F32-H32)</f>
        <v>14116</v>
      </c>
      <c r="K32" s="27"/>
      <c r="L32" s="28" t="s">
        <v>84</v>
      </c>
      <c r="M32" s="29"/>
      <c r="N32" s="97"/>
      <c r="O32" s="93">
        <v>2303130</v>
      </c>
      <c r="P32" s="29"/>
      <c r="Q32" s="93">
        <v>2231170</v>
      </c>
      <c r="R32" s="98" t="str">
        <f>IF(O32-Q32&lt;0,"△","")</f>
        <v/>
      </c>
      <c r="S32" s="99">
        <f>ABS(O32-Q32)</f>
        <v>71960</v>
      </c>
    </row>
    <row r="33" spans="1:19" s="50" customFormat="1" ht="15.95" customHeight="1" x14ac:dyDescent="0.15">
      <c r="A33" s="212" t="s">
        <v>0</v>
      </c>
      <c r="B33" s="213" t="s">
        <v>3</v>
      </c>
      <c r="C33" s="214"/>
      <c r="D33" s="214"/>
      <c r="E33" s="214"/>
      <c r="F33" s="214"/>
      <c r="G33" s="214"/>
      <c r="H33" s="214"/>
      <c r="I33" s="214"/>
      <c r="J33" s="215"/>
      <c r="K33" s="213" t="s">
        <v>4</v>
      </c>
      <c r="L33" s="214"/>
      <c r="M33" s="214"/>
      <c r="N33" s="214"/>
      <c r="O33" s="214"/>
      <c r="P33" s="214"/>
      <c r="Q33" s="214"/>
      <c r="R33" s="214"/>
      <c r="S33" s="216"/>
    </row>
    <row r="34" spans="1:19" s="50" customFormat="1" ht="15.95" customHeight="1" x14ac:dyDescent="0.15">
      <c r="A34" s="197"/>
      <c r="B34" s="25"/>
      <c r="C34" s="182" t="s">
        <v>16</v>
      </c>
      <c r="D34" s="36"/>
      <c r="E34" s="217" t="s">
        <v>17</v>
      </c>
      <c r="F34" s="218"/>
      <c r="G34" s="209" t="s">
        <v>18</v>
      </c>
      <c r="H34" s="205"/>
      <c r="I34" s="209" t="s">
        <v>1</v>
      </c>
      <c r="J34" s="210"/>
      <c r="K34" s="25"/>
      <c r="L34" s="182" t="s">
        <v>16</v>
      </c>
      <c r="M34" s="36"/>
      <c r="N34" s="217" t="s">
        <v>17</v>
      </c>
      <c r="O34" s="218"/>
      <c r="P34" s="209" t="s">
        <v>18</v>
      </c>
      <c r="Q34" s="205"/>
      <c r="R34" s="209" t="s">
        <v>1</v>
      </c>
      <c r="S34" s="211"/>
    </row>
    <row r="35" spans="1:19" s="50" customFormat="1" ht="9.75" customHeight="1" x14ac:dyDescent="0.15">
      <c r="A35" s="183"/>
      <c r="B35" s="23"/>
      <c r="C35" s="24"/>
      <c r="D35" s="37"/>
      <c r="E35" s="38"/>
      <c r="F35" s="39" t="s">
        <v>2</v>
      </c>
      <c r="G35" s="40"/>
      <c r="H35" s="39" t="s">
        <v>2</v>
      </c>
      <c r="I35" s="57"/>
      <c r="J35" s="41" t="s">
        <v>2</v>
      </c>
      <c r="K35" s="23"/>
      <c r="L35" s="24"/>
      <c r="M35" s="37"/>
      <c r="N35" s="42"/>
      <c r="O35" s="39" t="s">
        <v>2</v>
      </c>
      <c r="P35" s="40"/>
      <c r="Q35" s="39" t="s">
        <v>2</v>
      </c>
      <c r="R35" s="40"/>
      <c r="S35" s="43" t="s">
        <v>2</v>
      </c>
    </row>
    <row r="36" spans="1:19" s="50" customFormat="1" ht="34.5" customHeight="1" x14ac:dyDescent="0.15">
      <c r="A36" s="4"/>
      <c r="B36" s="20"/>
      <c r="C36" s="9" t="s">
        <v>85</v>
      </c>
      <c r="D36" s="10"/>
      <c r="E36" s="132"/>
      <c r="F36" s="17">
        <v>1050233</v>
      </c>
      <c r="G36" s="18"/>
      <c r="H36" s="17">
        <v>1300957</v>
      </c>
      <c r="I36" s="58" t="str">
        <f>IF(F36-H36&lt;0,"△","")</f>
        <v>△</v>
      </c>
      <c r="J36" s="19">
        <f>ABS(F36-H36)</f>
        <v>250724</v>
      </c>
      <c r="K36" s="20"/>
      <c r="L36" s="9" t="s">
        <v>68</v>
      </c>
      <c r="M36" s="10"/>
      <c r="N36" s="21"/>
      <c r="O36" s="17">
        <v>15587704</v>
      </c>
      <c r="P36" s="10"/>
      <c r="Q36" s="17">
        <v>15833342</v>
      </c>
      <c r="R36" s="69" t="str">
        <f>IF(O36-Q36&lt;0,"△","")</f>
        <v>△</v>
      </c>
      <c r="S36" s="22">
        <f>ABS(O36-Q36)</f>
        <v>245638</v>
      </c>
    </row>
    <row r="37" spans="1:19" s="50" customFormat="1" ht="34.5" customHeight="1" x14ac:dyDescent="0.15">
      <c r="A37" s="4"/>
      <c r="B37" s="12"/>
      <c r="C37" s="13" t="s">
        <v>86</v>
      </c>
      <c r="D37" s="14"/>
      <c r="E37" s="44"/>
      <c r="F37" s="70">
        <v>371310</v>
      </c>
      <c r="G37" s="71"/>
      <c r="H37" s="70">
        <v>400230</v>
      </c>
      <c r="I37" s="72" t="str">
        <f>IF(F37-H37&lt;0,"△","")</f>
        <v>△</v>
      </c>
      <c r="J37" s="73">
        <f>ABS(F37-H37)</f>
        <v>28920</v>
      </c>
      <c r="K37" s="12"/>
      <c r="L37" s="13" t="s">
        <v>87</v>
      </c>
      <c r="M37" s="14"/>
      <c r="N37" s="74"/>
      <c r="O37" s="70">
        <v>109276</v>
      </c>
      <c r="P37" s="14"/>
      <c r="Q37" s="70">
        <v>195206</v>
      </c>
      <c r="R37" s="75" t="str">
        <f>IF(O37-Q37&lt;0,"△","")</f>
        <v>△</v>
      </c>
      <c r="S37" s="76">
        <f>ABS(O37-Q37)</f>
        <v>85930</v>
      </c>
    </row>
    <row r="38" spans="1:19" s="50" customFormat="1" ht="34.5" customHeight="1" x14ac:dyDescent="0.15">
      <c r="A38" s="4"/>
      <c r="B38" s="12"/>
      <c r="C38" s="13" t="s">
        <v>88</v>
      </c>
      <c r="D38" s="14"/>
      <c r="E38" s="44"/>
      <c r="F38" s="70">
        <v>33282</v>
      </c>
      <c r="G38" s="71"/>
      <c r="H38" s="70">
        <v>20235</v>
      </c>
      <c r="I38" s="72" t="str">
        <f t="shared" si="8"/>
        <v/>
      </c>
      <c r="J38" s="73">
        <f t="shared" si="9"/>
        <v>13047</v>
      </c>
      <c r="K38" s="12"/>
      <c r="L38" s="13" t="s">
        <v>57</v>
      </c>
      <c r="M38" s="14"/>
      <c r="N38" s="74"/>
      <c r="O38" s="70">
        <v>22271256</v>
      </c>
      <c r="P38" s="14"/>
      <c r="Q38" s="70">
        <v>21755216</v>
      </c>
      <c r="R38" s="75" t="str">
        <f t="shared" si="6"/>
        <v/>
      </c>
      <c r="S38" s="76">
        <f t="shared" si="10"/>
        <v>516040</v>
      </c>
    </row>
    <row r="39" spans="1:19" s="50" customFormat="1" ht="34.5" customHeight="1" x14ac:dyDescent="0.15">
      <c r="A39" s="4"/>
      <c r="B39" s="12"/>
      <c r="C39" s="13" t="s">
        <v>56</v>
      </c>
      <c r="D39" s="14"/>
      <c r="E39" s="44"/>
      <c r="F39" s="70">
        <v>107214</v>
      </c>
      <c r="G39" s="71"/>
      <c r="H39" s="70">
        <v>140997</v>
      </c>
      <c r="I39" s="72" t="str">
        <f t="shared" si="8"/>
        <v>△</v>
      </c>
      <c r="J39" s="73">
        <f t="shared" si="9"/>
        <v>33783</v>
      </c>
      <c r="K39" s="12"/>
      <c r="L39" s="13" t="s">
        <v>59</v>
      </c>
      <c r="M39" s="14"/>
      <c r="N39" s="74"/>
      <c r="O39" s="70">
        <v>115000</v>
      </c>
      <c r="P39" s="14"/>
      <c r="Q39" s="70">
        <v>115000</v>
      </c>
      <c r="R39" s="75" t="str">
        <f t="shared" si="6"/>
        <v/>
      </c>
      <c r="S39" s="76">
        <f t="shared" si="10"/>
        <v>0</v>
      </c>
    </row>
    <row r="40" spans="1:19" s="50" customFormat="1" ht="34.5" customHeight="1" x14ac:dyDescent="0.15">
      <c r="A40" s="4"/>
      <c r="B40" s="12"/>
      <c r="C40" s="9" t="s">
        <v>71</v>
      </c>
      <c r="D40" s="14"/>
      <c r="E40" s="44"/>
      <c r="F40" s="17">
        <v>5153639</v>
      </c>
      <c r="G40" s="18"/>
      <c r="H40" s="17">
        <v>5245801</v>
      </c>
      <c r="I40" s="58" t="str">
        <f t="shared" si="8"/>
        <v>△</v>
      </c>
      <c r="J40" s="19">
        <f t="shared" si="9"/>
        <v>92162</v>
      </c>
      <c r="K40" s="12"/>
      <c r="L40" s="9"/>
      <c r="M40" s="14"/>
      <c r="N40" s="21"/>
      <c r="O40" s="17"/>
      <c r="P40" s="10"/>
      <c r="Q40" s="17"/>
      <c r="R40" s="75" t="str">
        <f t="shared" si="6"/>
        <v/>
      </c>
      <c r="S40" s="76"/>
    </row>
    <row r="41" spans="1:19" s="50" customFormat="1" ht="34.5" customHeight="1" x14ac:dyDescent="0.15">
      <c r="A41" s="6"/>
      <c r="B41" s="12"/>
      <c r="C41" s="9" t="s">
        <v>59</v>
      </c>
      <c r="D41" s="14"/>
      <c r="E41" s="44"/>
      <c r="F41" s="17">
        <v>3590778</v>
      </c>
      <c r="G41" s="18"/>
      <c r="H41" s="17">
        <v>3306574</v>
      </c>
      <c r="I41" s="58" t="str">
        <f t="shared" si="8"/>
        <v/>
      </c>
      <c r="J41" s="19">
        <f>ABS(F41-H41)</f>
        <v>284204</v>
      </c>
      <c r="K41" s="12"/>
      <c r="L41" s="9"/>
      <c r="M41" s="14"/>
      <c r="N41" s="21"/>
      <c r="O41" s="17"/>
      <c r="P41" s="10"/>
      <c r="Q41" s="17"/>
      <c r="R41" s="75" t="str">
        <f t="shared" si="6"/>
        <v/>
      </c>
      <c r="S41" s="22"/>
    </row>
    <row r="42" spans="1:19" s="50" customFormat="1" ht="34.5" customHeight="1" x14ac:dyDescent="0.15">
      <c r="A42" s="184"/>
      <c r="B42" s="25"/>
      <c r="C42" s="9" t="s">
        <v>61</v>
      </c>
      <c r="D42" s="10"/>
      <c r="E42" s="186"/>
      <c r="F42" s="17">
        <f>SUM(F25:F41)</f>
        <v>100543661</v>
      </c>
      <c r="G42" s="18"/>
      <c r="H42" s="17">
        <f>SUM(H25:H41)</f>
        <v>99539399</v>
      </c>
      <c r="I42" s="69" t="str">
        <f t="shared" si="8"/>
        <v/>
      </c>
      <c r="J42" s="19">
        <f>ABS(F42-H42)</f>
        <v>1004262</v>
      </c>
      <c r="K42" s="25"/>
      <c r="L42" s="9" t="s">
        <v>61</v>
      </c>
      <c r="M42" s="10"/>
      <c r="N42" s="21"/>
      <c r="O42" s="17">
        <f>SUM(O25:O41)</f>
        <v>118982297</v>
      </c>
      <c r="P42" s="10"/>
      <c r="Q42" s="17">
        <f>SUM(Q25:Q41)</f>
        <v>117070415</v>
      </c>
      <c r="R42" s="69" t="str">
        <f t="shared" si="6"/>
        <v/>
      </c>
      <c r="S42" s="22">
        <f>ABS(O42-Q42)</f>
        <v>1911882</v>
      </c>
    </row>
    <row r="43" spans="1:19" s="50" customFormat="1" ht="34.5" customHeight="1" x14ac:dyDescent="0.15">
      <c r="A43" s="173" t="s">
        <v>8</v>
      </c>
      <c r="B43" s="8"/>
      <c r="C43" s="9" t="s">
        <v>74</v>
      </c>
      <c r="D43" s="10"/>
      <c r="E43" s="125"/>
      <c r="F43" s="17">
        <v>2886793</v>
      </c>
      <c r="G43" s="10"/>
      <c r="H43" s="17">
        <v>2847723</v>
      </c>
      <c r="I43" s="69" t="str">
        <f t="shared" ref="I43:I51" si="11">IF(F43-H43&lt;0,"△","")</f>
        <v/>
      </c>
      <c r="J43" s="19">
        <f t="shared" ref="J43:J51" si="12">ABS(F43-H43)</f>
        <v>39070</v>
      </c>
      <c r="K43" s="8"/>
      <c r="L43" s="9" t="s">
        <v>63</v>
      </c>
      <c r="M43" s="10"/>
      <c r="N43" s="21"/>
      <c r="O43" s="17">
        <v>1639355</v>
      </c>
      <c r="P43" s="10"/>
      <c r="Q43" s="17">
        <v>1495488</v>
      </c>
      <c r="R43" s="69" t="str">
        <f t="shared" ref="R43:R48" si="13">IF(O43-Q43&lt;0,"△","")</f>
        <v/>
      </c>
      <c r="S43" s="22">
        <f t="shared" ref="S43:S55" si="14">ABS(O43-Q43)</f>
        <v>143867</v>
      </c>
    </row>
    <row r="44" spans="1:19" s="50" customFormat="1" ht="34.5" customHeight="1" x14ac:dyDescent="0.15">
      <c r="A44" s="174"/>
      <c r="B44" s="8"/>
      <c r="C44" s="9" t="s">
        <v>50</v>
      </c>
      <c r="D44" s="10"/>
      <c r="E44" s="44"/>
      <c r="F44" s="70">
        <v>792</v>
      </c>
      <c r="G44" s="71"/>
      <c r="H44" s="70">
        <v>768</v>
      </c>
      <c r="I44" s="72" t="str">
        <f t="shared" si="11"/>
        <v/>
      </c>
      <c r="J44" s="73">
        <f t="shared" si="12"/>
        <v>24</v>
      </c>
      <c r="K44" s="8"/>
      <c r="L44" s="160" t="s">
        <v>95</v>
      </c>
      <c r="M44" s="14"/>
      <c r="N44" s="74"/>
      <c r="O44" s="70">
        <v>1893979</v>
      </c>
      <c r="P44" s="14"/>
      <c r="Q44" s="70">
        <v>1301306</v>
      </c>
      <c r="R44" s="75" t="str">
        <f t="shared" si="13"/>
        <v/>
      </c>
      <c r="S44" s="76">
        <f>ABS(O44-Q44)</f>
        <v>592673</v>
      </c>
    </row>
    <row r="45" spans="1:19" s="50" customFormat="1" ht="34.5" customHeight="1" x14ac:dyDescent="0.15">
      <c r="A45" s="6"/>
      <c r="B45" s="12"/>
      <c r="C45" s="13" t="s">
        <v>54</v>
      </c>
      <c r="D45" s="14"/>
      <c r="E45" s="44"/>
      <c r="F45" s="70">
        <v>213000</v>
      </c>
      <c r="G45" s="71"/>
      <c r="H45" s="70">
        <v>83000</v>
      </c>
      <c r="I45" s="72" t="str">
        <f t="shared" si="11"/>
        <v/>
      </c>
      <c r="J45" s="73">
        <f t="shared" si="12"/>
        <v>130000</v>
      </c>
      <c r="K45" s="12"/>
      <c r="L45" s="13" t="s">
        <v>84</v>
      </c>
      <c r="M45" s="14"/>
      <c r="N45" s="74"/>
      <c r="O45" s="70">
        <v>339207</v>
      </c>
      <c r="P45" s="14"/>
      <c r="Q45" s="70">
        <v>267858</v>
      </c>
      <c r="R45" s="75" t="str">
        <f t="shared" si="13"/>
        <v/>
      </c>
      <c r="S45" s="76">
        <f>ABS(O45-Q45)</f>
        <v>71349</v>
      </c>
    </row>
    <row r="46" spans="1:19" s="50" customFormat="1" ht="34.5" customHeight="1" x14ac:dyDescent="0.15">
      <c r="A46" s="6"/>
      <c r="B46" s="12"/>
      <c r="C46" s="13" t="s">
        <v>56</v>
      </c>
      <c r="D46" s="14"/>
      <c r="E46" s="44"/>
      <c r="F46" s="70">
        <v>112500</v>
      </c>
      <c r="G46" s="63"/>
      <c r="H46" s="70">
        <v>20200</v>
      </c>
      <c r="I46" s="64" t="str">
        <f>IF(F46-H46&lt;0,"△","")</f>
        <v/>
      </c>
      <c r="J46" s="78">
        <f>ABS(F46-H46)</f>
        <v>92300</v>
      </c>
      <c r="K46" s="12"/>
      <c r="L46" s="16" t="s">
        <v>53</v>
      </c>
      <c r="M46" s="14"/>
      <c r="N46" s="79"/>
      <c r="O46" s="77">
        <v>306691</v>
      </c>
      <c r="P46" s="24"/>
      <c r="Q46" s="77">
        <v>317302</v>
      </c>
      <c r="R46" s="75" t="str">
        <f t="shared" si="13"/>
        <v>△</v>
      </c>
      <c r="S46" s="76">
        <f>ABS(O46-Q46)</f>
        <v>10611</v>
      </c>
    </row>
    <row r="47" spans="1:19" s="50" customFormat="1" ht="34.5" customHeight="1" x14ac:dyDescent="0.15">
      <c r="A47" s="6"/>
      <c r="B47" s="12"/>
      <c r="C47" s="13" t="s">
        <v>93</v>
      </c>
      <c r="D47" s="14"/>
      <c r="E47" s="44"/>
      <c r="F47" s="70">
        <v>70000</v>
      </c>
      <c r="G47" s="71"/>
      <c r="H47" s="70">
        <v>81000</v>
      </c>
      <c r="I47" s="72" t="str">
        <f>IF(F47-H47&lt;0,"△","")</f>
        <v>△</v>
      </c>
      <c r="J47" s="73">
        <f>ABS(F47-H47)</f>
        <v>11000</v>
      </c>
      <c r="K47" s="12"/>
      <c r="L47" s="13" t="s">
        <v>57</v>
      </c>
      <c r="M47" s="14"/>
      <c r="N47" s="74"/>
      <c r="O47" s="70">
        <v>839771</v>
      </c>
      <c r="P47" s="14"/>
      <c r="Q47" s="70">
        <v>871064</v>
      </c>
      <c r="R47" s="75" t="str">
        <f t="shared" si="13"/>
        <v>△</v>
      </c>
      <c r="S47" s="76">
        <f>ABS(O47-Q47)</f>
        <v>31293</v>
      </c>
    </row>
    <row r="48" spans="1:19" s="50" customFormat="1" ht="34.5" customHeight="1" x14ac:dyDescent="0.15">
      <c r="A48" s="6"/>
      <c r="B48" s="12"/>
      <c r="C48" s="16" t="s">
        <v>71</v>
      </c>
      <c r="D48" s="14"/>
      <c r="E48" s="44"/>
      <c r="F48" s="77">
        <v>191542</v>
      </c>
      <c r="G48" s="71"/>
      <c r="H48" s="77">
        <v>208409</v>
      </c>
      <c r="I48" s="72" t="str">
        <f t="shared" si="11"/>
        <v>△</v>
      </c>
      <c r="J48" s="73">
        <f t="shared" si="12"/>
        <v>16867</v>
      </c>
      <c r="K48" s="12"/>
      <c r="L48" s="9" t="s">
        <v>59</v>
      </c>
      <c r="M48" s="14"/>
      <c r="N48" s="21"/>
      <c r="O48" s="17">
        <v>21000</v>
      </c>
      <c r="P48" s="10"/>
      <c r="Q48" s="17">
        <v>21000</v>
      </c>
      <c r="R48" s="75" t="str">
        <f t="shared" si="13"/>
        <v/>
      </c>
      <c r="S48" s="76">
        <f>ABS(O48-Q48)</f>
        <v>0</v>
      </c>
    </row>
    <row r="49" spans="1:19" s="50" customFormat="1" ht="34.5" customHeight="1" x14ac:dyDescent="0.15">
      <c r="A49" s="6"/>
      <c r="B49" s="61"/>
      <c r="C49" s="62" t="s">
        <v>59</v>
      </c>
      <c r="D49" s="37"/>
      <c r="E49" s="129"/>
      <c r="F49" s="130">
        <v>55806</v>
      </c>
      <c r="G49" s="63"/>
      <c r="H49" s="130">
        <v>12896</v>
      </c>
      <c r="I49" s="64" t="str">
        <f t="shared" si="11"/>
        <v/>
      </c>
      <c r="J49" s="90">
        <f t="shared" si="12"/>
        <v>42910</v>
      </c>
      <c r="K49" s="61"/>
      <c r="L49" s="37"/>
      <c r="M49" s="37"/>
      <c r="N49" s="131"/>
      <c r="O49" s="171"/>
      <c r="P49" s="131"/>
      <c r="Q49" s="171"/>
      <c r="R49" s="37"/>
      <c r="S49" s="172"/>
    </row>
    <row r="50" spans="1:19" s="50" customFormat="1" ht="34.5" customHeight="1" thickBot="1" x14ac:dyDescent="0.2">
      <c r="A50" s="161"/>
      <c r="B50" s="27"/>
      <c r="C50" s="28" t="s">
        <v>61</v>
      </c>
      <c r="D50" s="29"/>
      <c r="E50" s="49"/>
      <c r="F50" s="93">
        <f>SUM(F43:F49)</f>
        <v>3530433</v>
      </c>
      <c r="G50" s="94"/>
      <c r="H50" s="93">
        <f>SUM(H43:H49)</f>
        <v>3253996</v>
      </c>
      <c r="I50" s="95" t="str">
        <f t="shared" si="11"/>
        <v/>
      </c>
      <c r="J50" s="96">
        <f t="shared" si="12"/>
        <v>276437</v>
      </c>
      <c r="K50" s="27"/>
      <c r="L50" s="28" t="s">
        <v>61</v>
      </c>
      <c r="M50" s="29"/>
      <c r="N50" s="97"/>
      <c r="O50" s="93">
        <f>SUM(O43:O48)</f>
        <v>5040003</v>
      </c>
      <c r="P50" s="29"/>
      <c r="Q50" s="93">
        <f>SUM(Q43:Q48)</f>
        <v>4274018</v>
      </c>
      <c r="R50" s="98" t="str">
        <f>IF(O50-Q50&lt;0,"△","")</f>
        <v/>
      </c>
      <c r="S50" s="99">
        <f t="shared" si="14"/>
        <v>765985</v>
      </c>
    </row>
    <row r="51" spans="1:19" s="50" customFormat="1" ht="35.1" customHeight="1" x14ac:dyDescent="0.15">
      <c r="A51" s="185" t="s">
        <v>9</v>
      </c>
      <c r="B51" s="175"/>
      <c r="C51" s="45" t="s">
        <v>73</v>
      </c>
      <c r="D51" s="46"/>
      <c r="E51" s="176"/>
      <c r="F51" s="82">
        <v>22138568</v>
      </c>
      <c r="G51" s="46"/>
      <c r="H51" s="82">
        <v>21508337</v>
      </c>
      <c r="I51" s="85" t="str">
        <f t="shared" si="11"/>
        <v/>
      </c>
      <c r="J51" s="83">
        <f t="shared" si="12"/>
        <v>630231</v>
      </c>
      <c r="K51" s="175"/>
      <c r="L51" s="45" t="s">
        <v>49</v>
      </c>
      <c r="M51" s="46"/>
      <c r="N51" s="84"/>
      <c r="O51" s="82">
        <v>20460309</v>
      </c>
      <c r="P51" s="46"/>
      <c r="Q51" s="82">
        <v>20015384</v>
      </c>
      <c r="R51" s="85" t="str">
        <f t="shared" ref="R51:R63" si="15">IF(O51-Q51&lt;0,"△","")</f>
        <v/>
      </c>
      <c r="S51" s="86">
        <f t="shared" si="14"/>
        <v>444925</v>
      </c>
    </row>
    <row r="52" spans="1:19" s="50" customFormat="1" ht="35.1" customHeight="1" x14ac:dyDescent="0.15">
      <c r="A52" s="4"/>
      <c r="B52" s="12"/>
      <c r="C52" s="13" t="s">
        <v>50</v>
      </c>
      <c r="D52" s="14"/>
      <c r="E52" s="44"/>
      <c r="F52" s="70">
        <v>392172</v>
      </c>
      <c r="G52" s="71"/>
      <c r="H52" s="70">
        <v>786180</v>
      </c>
      <c r="I52" s="72" t="str">
        <f t="shared" ref="I52:I57" si="16">IF(F52-H52&lt;0,"△","")</f>
        <v>△</v>
      </c>
      <c r="J52" s="73">
        <f t="shared" ref="J52:J63" si="17">ABS(F52-H52)</f>
        <v>394008</v>
      </c>
      <c r="K52" s="12"/>
      <c r="L52" s="13" t="s">
        <v>51</v>
      </c>
      <c r="M52" s="14"/>
      <c r="N52" s="74"/>
      <c r="O52" s="70">
        <v>2990606</v>
      </c>
      <c r="P52" s="14"/>
      <c r="Q52" s="70">
        <v>3524703</v>
      </c>
      <c r="R52" s="75" t="str">
        <f t="shared" si="15"/>
        <v>△</v>
      </c>
      <c r="S52" s="76">
        <f t="shared" si="14"/>
        <v>534097</v>
      </c>
    </row>
    <row r="53" spans="1:19" s="50" customFormat="1" ht="35.1" customHeight="1" x14ac:dyDescent="0.15">
      <c r="A53" s="4"/>
      <c r="B53" s="12"/>
      <c r="C53" s="13" t="s">
        <v>54</v>
      </c>
      <c r="D53" s="14"/>
      <c r="E53" s="44"/>
      <c r="F53" s="70">
        <v>1296000</v>
      </c>
      <c r="G53" s="71"/>
      <c r="H53" s="70">
        <v>1225000</v>
      </c>
      <c r="I53" s="72" t="str">
        <f t="shared" si="16"/>
        <v/>
      </c>
      <c r="J53" s="73">
        <f t="shared" si="17"/>
        <v>71000</v>
      </c>
      <c r="K53" s="12"/>
      <c r="L53" s="13" t="s">
        <v>53</v>
      </c>
      <c r="M53" s="14"/>
      <c r="N53" s="74"/>
      <c r="O53" s="70">
        <v>434828</v>
      </c>
      <c r="P53" s="14"/>
      <c r="Q53" s="70">
        <v>505454</v>
      </c>
      <c r="R53" s="75" t="str">
        <f t="shared" si="15"/>
        <v>△</v>
      </c>
      <c r="S53" s="76">
        <f t="shared" si="14"/>
        <v>70626</v>
      </c>
    </row>
    <row r="54" spans="1:19" s="50" customFormat="1" ht="35.1" customHeight="1" x14ac:dyDescent="0.15">
      <c r="A54" s="4"/>
      <c r="B54" s="12"/>
      <c r="C54" s="16" t="s">
        <v>56</v>
      </c>
      <c r="D54" s="14"/>
      <c r="E54" s="44"/>
      <c r="F54" s="77">
        <v>107140</v>
      </c>
      <c r="G54" s="63"/>
      <c r="H54" s="77">
        <v>189432</v>
      </c>
      <c r="I54" s="64" t="str">
        <f t="shared" si="16"/>
        <v>△</v>
      </c>
      <c r="J54" s="78">
        <f t="shared" si="17"/>
        <v>82292</v>
      </c>
      <c r="K54" s="12"/>
      <c r="L54" s="16" t="s">
        <v>57</v>
      </c>
      <c r="M54" s="14"/>
      <c r="N54" s="79"/>
      <c r="O54" s="77">
        <v>1920421</v>
      </c>
      <c r="P54" s="24"/>
      <c r="Q54" s="77">
        <v>1946864</v>
      </c>
      <c r="R54" s="75" t="str">
        <f t="shared" si="15"/>
        <v>△</v>
      </c>
      <c r="S54" s="76">
        <f t="shared" si="14"/>
        <v>26443</v>
      </c>
    </row>
    <row r="55" spans="1:19" s="50" customFormat="1" ht="35.1" customHeight="1" x14ac:dyDescent="0.15">
      <c r="A55" s="4"/>
      <c r="B55" s="12"/>
      <c r="C55" s="13" t="s">
        <v>58</v>
      </c>
      <c r="D55" s="14"/>
      <c r="E55" s="44"/>
      <c r="F55" s="70">
        <v>11365</v>
      </c>
      <c r="G55" s="71"/>
      <c r="H55" s="87">
        <v>11212</v>
      </c>
      <c r="I55" s="72" t="str">
        <f t="shared" si="16"/>
        <v/>
      </c>
      <c r="J55" s="73">
        <f t="shared" si="17"/>
        <v>153</v>
      </c>
      <c r="K55" s="12"/>
      <c r="L55" s="13" t="s">
        <v>59</v>
      </c>
      <c r="M55" s="14"/>
      <c r="N55" s="74"/>
      <c r="O55" s="70">
        <v>20000</v>
      </c>
      <c r="P55" s="14"/>
      <c r="Q55" s="70">
        <v>20000</v>
      </c>
      <c r="R55" s="75" t="str">
        <f t="shared" si="15"/>
        <v/>
      </c>
      <c r="S55" s="76">
        <f t="shared" si="14"/>
        <v>0</v>
      </c>
    </row>
    <row r="56" spans="1:19" s="50" customFormat="1" ht="35.1" customHeight="1" x14ac:dyDescent="0.15">
      <c r="A56" s="4"/>
      <c r="B56" s="12"/>
      <c r="C56" s="13" t="s">
        <v>71</v>
      </c>
      <c r="D56" s="14"/>
      <c r="E56" s="44"/>
      <c r="F56" s="70">
        <v>94299</v>
      </c>
      <c r="G56" s="71"/>
      <c r="H56" s="70">
        <v>90253</v>
      </c>
      <c r="I56" s="72" t="str">
        <f t="shared" si="16"/>
        <v/>
      </c>
      <c r="J56" s="73">
        <f t="shared" si="17"/>
        <v>4046</v>
      </c>
      <c r="K56" s="12"/>
      <c r="L56" s="13"/>
      <c r="M56" s="14"/>
      <c r="N56" s="74"/>
      <c r="O56" s="70"/>
      <c r="P56" s="14"/>
      <c r="Q56" s="70"/>
      <c r="R56" s="75" t="str">
        <f t="shared" si="15"/>
        <v/>
      </c>
      <c r="S56" s="76"/>
    </row>
    <row r="57" spans="1:19" s="50" customFormat="1" ht="35.1" customHeight="1" x14ac:dyDescent="0.15">
      <c r="A57" s="4"/>
      <c r="B57" s="12"/>
      <c r="C57" s="9" t="s">
        <v>61</v>
      </c>
      <c r="D57" s="14"/>
      <c r="E57" s="44"/>
      <c r="F57" s="17">
        <f>SUM(F51:F56)</f>
        <v>24039544</v>
      </c>
      <c r="G57" s="18"/>
      <c r="H57" s="17">
        <f>SUM(H51:H56)</f>
        <v>23810414</v>
      </c>
      <c r="I57" s="58" t="str">
        <f t="shared" si="16"/>
        <v/>
      </c>
      <c r="J57" s="19">
        <f>ABS(F57-H57)</f>
        <v>229130</v>
      </c>
      <c r="K57" s="20"/>
      <c r="L57" s="9" t="s">
        <v>61</v>
      </c>
      <c r="M57" s="10"/>
      <c r="N57" s="21"/>
      <c r="O57" s="17">
        <f>SUM(O51:O56)</f>
        <v>25826164</v>
      </c>
      <c r="P57" s="10"/>
      <c r="Q57" s="17">
        <f>SUM(Q51:Q56)</f>
        <v>26012405</v>
      </c>
      <c r="R57" s="69" t="str">
        <f t="shared" ref="R57:R62" si="18">IF(O57-Q57&lt;0,"△","")</f>
        <v>△</v>
      </c>
      <c r="S57" s="22">
        <f t="shared" ref="S57:S62" si="19">ABS(O57-Q57)</f>
        <v>186241</v>
      </c>
    </row>
    <row r="58" spans="1:19" s="50" customFormat="1" ht="35.1" customHeight="1" x14ac:dyDescent="0.15">
      <c r="A58" s="173" t="s">
        <v>10</v>
      </c>
      <c r="B58" s="12"/>
      <c r="C58" s="16" t="s">
        <v>73</v>
      </c>
      <c r="D58" s="14"/>
      <c r="E58" s="44"/>
      <c r="F58" s="77">
        <v>47788782</v>
      </c>
      <c r="G58" s="63"/>
      <c r="H58" s="77">
        <v>46987092</v>
      </c>
      <c r="I58" s="64" t="str">
        <f t="shared" ref="I58:I64" si="20">IF(F58-H58&lt;0,"△","")</f>
        <v/>
      </c>
      <c r="J58" s="73">
        <f t="shared" si="17"/>
        <v>801690</v>
      </c>
      <c r="K58" s="12"/>
      <c r="L58" s="16" t="s">
        <v>49</v>
      </c>
      <c r="M58" s="14"/>
      <c r="N58" s="79"/>
      <c r="O58" s="77">
        <v>22764399</v>
      </c>
      <c r="P58" s="24"/>
      <c r="Q58" s="77">
        <v>21179847</v>
      </c>
      <c r="R58" s="75" t="str">
        <f t="shared" si="18"/>
        <v/>
      </c>
      <c r="S58" s="22">
        <f t="shared" si="19"/>
        <v>1584552</v>
      </c>
    </row>
    <row r="59" spans="1:19" s="50" customFormat="1" ht="35.1" customHeight="1" x14ac:dyDescent="0.15">
      <c r="A59" s="6"/>
      <c r="B59" s="12"/>
      <c r="C59" s="13" t="s">
        <v>50</v>
      </c>
      <c r="D59" s="14"/>
      <c r="E59" s="44"/>
      <c r="F59" s="70">
        <v>3204073</v>
      </c>
      <c r="G59" s="71"/>
      <c r="H59" s="70">
        <v>3878795</v>
      </c>
      <c r="I59" s="72" t="str">
        <f t="shared" si="20"/>
        <v>△</v>
      </c>
      <c r="J59" s="73">
        <f t="shared" si="17"/>
        <v>674722</v>
      </c>
      <c r="K59" s="12"/>
      <c r="L59" s="13" t="s">
        <v>51</v>
      </c>
      <c r="M59" s="14"/>
      <c r="N59" s="74"/>
      <c r="O59" s="70">
        <v>19726718</v>
      </c>
      <c r="P59" s="14"/>
      <c r="Q59" s="70">
        <v>16842329</v>
      </c>
      <c r="R59" s="75" t="str">
        <f t="shared" si="18"/>
        <v/>
      </c>
      <c r="S59" s="22">
        <f t="shared" si="19"/>
        <v>2884389</v>
      </c>
    </row>
    <row r="60" spans="1:19" s="50" customFormat="1" ht="35.1" customHeight="1" x14ac:dyDescent="0.15">
      <c r="A60" s="6"/>
      <c r="B60" s="12"/>
      <c r="C60" s="13" t="s">
        <v>54</v>
      </c>
      <c r="D60" s="14"/>
      <c r="E60" s="44"/>
      <c r="F60" s="70">
        <v>25592000</v>
      </c>
      <c r="G60" s="71"/>
      <c r="H60" s="70">
        <v>19334000</v>
      </c>
      <c r="I60" s="72" t="str">
        <f t="shared" si="20"/>
        <v/>
      </c>
      <c r="J60" s="73">
        <f t="shared" si="17"/>
        <v>6258000</v>
      </c>
      <c r="K60" s="12"/>
      <c r="L60" s="13" t="s">
        <v>53</v>
      </c>
      <c r="M60" s="14"/>
      <c r="N60" s="74"/>
      <c r="O60" s="70">
        <v>37786884</v>
      </c>
      <c r="P60" s="14"/>
      <c r="Q60" s="70">
        <v>35881593</v>
      </c>
      <c r="R60" s="72" t="str">
        <f t="shared" si="18"/>
        <v/>
      </c>
      <c r="S60" s="22">
        <f t="shared" si="19"/>
        <v>1905291</v>
      </c>
    </row>
    <row r="61" spans="1:19" s="50" customFormat="1" ht="35.1" customHeight="1" x14ac:dyDescent="0.15">
      <c r="A61" s="6"/>
      <c r="B61" s="12"/>
      <c r="C61" s="9" t="s">
        <v>70</v>
      </c>
      <c r="D61" s="14"/>
      <c r="E61" s="44"/>
      <c r="F61" s="17">
        <v>2810000</v>
      </c>
      <c r="G61" s="18"/>
      <c r="H61" s="17">
        <v>2676000</v>
      </c>
      <c r="I61" s="58" t="str">
        <f t="shared" si="20"/>
        <v/>
      </c>
      <c r="J61" s="73">
        <f t="shared" si="17"/>
        <v>134000</v>
      </c>
      <c r="K61" s="12"/>
      <c r="L61" s="9" t="s">
        <v>57</v>
      </c>
      <c r="M61" s="14"/>
      <c r="N61" s="21"/>
      <c r="O61" s="17">
        <v>17711918</v>
      </c>
      <c r="P61" s="10"/>
      <c r="Q61" s="17">
        <v>18178637</v>
      </c>
      <c r="R61" s="69" t="str">
        <f t="shared" si="18"/>
        <v>△</v>
      </c>
      <c r="S61" s="22">
        <f t="shared" si="19"/>
        <v>466719</v>
      </c>
    </row>
    <row r="62" spans="1:19" s="50" customFormat="1" ht="35.1" customHeight="1" x14ac:dyDescent="0.15">
      <c r="A62" s="6"/>
      <c r="B62" s="12"/>
      <c r="C62" s="9" t="s">
        <v>56</v>
      </c>
      <c r="D62" s="14"/>
      <c r="E62" s="44"/>
      <c r="F62" s="17">
        <v>158000</v>
      </c>
      <c r="G62" s="18"/>
      <c r="H62" s="17">
        <v>176230</v>
      </c>
      <c r="I62" s="72" t="str">
        <f t="shared" si="20"/>
        <v>△</v>
      </c>
      <c r="J62" s="73">
        <f t="shared" si="17"/>
        <v>18230</v>
      </c>
      <c r="K62" s="12"/>
      <c r="L62" s="9" t="s">
        <v>59</v>
      </c>
      <c r="M62" s="14"/>
      <c r="N62" s="21"/>
      <c r="O62" s="17">
        <v>30000</v>
      </c>
      <c r="P62" s="10"/>
      <c r="Q62" s="17">
        <v>30000</v>
      </c>
      <c r="R62" s="75" t="str">
        <f t="shared" si="18"/>
        <v/>
      </c>
      <c r="S62" s="22">
        <f t="shared" si="19"/>
        <v>0</v>
      </c>
    </row>
    <row r="63" spans="1:19" s="50" customFormat="1" ht="34.5" customHeight="1" x14ac:dyDescent="0.15">
      <c r="A63" s="174"/>
      <c r="B63" s="23"/>
      <c r="C63" s="16" t="s">
        <v>71</v>
      </c>
      <c r="D63" s="24"/>
      <c r="E63" s="38"/>
      <c r="F63" s="77">
        <v>4446598</v>
      </c>
      <c r="G63" s="63"/>
      <c r="H63" s="77">
        <v>4604904</v>
      </c>
      <c r="I63" s="102" t="str">
        <f t="shared" si="20"/>
        <v>△</v>
      </c>
      <c r="J63" s="78">
        <f t="shared" si="17"/>
        <v>158306</v>
      </c>
      <c r="K63" s="23"/>
      <c r="L63" s="16"/>
      <c r="M63" s="24"/>
      <c r="N63" s="79"/>
      <c r="O63" s="77"/>
      <c r="P63" s="24"/>
      <c r="Q63" s="77"/>
      <c r="R63" s="102" t="str">
        <f t="shared" si="15"/>
        <v/>
      </c>
      <c r="S63" s="65"/>
    </row>
    <row r="64" spans="1:19" s="50" customFormat="1" ht="35.1" customHeight="1" x14ac:dyDescent="0.15">
      <c r="A64" s="6"/>
      <c r="B64" s="23"/>
      <c r="C64" s="62" t="s">
        <v>59</v>
      </c>
      <c r="D64" s="37"/>
      <c r="E64" s="38"/>
      <c r="F64" s="130">
        <v>934849</v>
      </c>
      <c r="G64" s="37"/>
      <c r="H64" s="130">
        <v>1662767</v>
      </c>
      <c r="I64" s="91" t="str">
        <f t="shared" si="20"/>
        <v>△</v>
      </c>
      <c r="J64" s="90">
        <f>ABS(F64-H64)</f>
        <v>727918</v>
      </c>
      <c r="K64" s="23"/>
      <c r="L64" s="62"/>
      <c r="M64" s="37"/>
      <c r="N64" s="131"/>
      <c r="O64" s="130"/>
      <c r="P64" s="37"/>
      <c r="Q64" s="130"/>
      <c r="R64" s="91" t="str">
        <f>IF(O64-Q64&lt;0,"△","")</f>
        <v/>
      </c>
      <c r="S64" s="92"/>
    </row>
    <row r="65" spans="1:19" s="50" customFormat="1" ht="35.1" customHeight="1" thickBot="1" x14ac:dyDescent="0.2">
      <c r="A65" s="26"/>
      <c r="B65" s="27"/>
      <c r="C65" s="28" t="s">
        <v>61</v>
      </c>
      <c r="D65" s="29"/>
      <c r="E65" s="49"/>
      <c r="F65" s="93">
        <f>SUM(F58:F64)</f>
        <v>84934302</v>
      </c>
      <c r="G65" s="94"/>
      <c r="H65" s="93">
        <f>SUM(H58:H64)</f>
        <v>79319788</v>
      </c>
      <c r="I65" s="95" t="str">
        <f>IF(F65-H65&lt;0,"△","")</f>
        <v/>
      </c>
      <c r="J65" s="96">
        <f>ABS(F65-H65)</f>
        <v>5614514</v>
      </c>
      <c r="K65" s="27"/>
      <c r="L65" s="28" t="s">
        <v>61</v>
      </c>
      <c r="M65" s="29"/>
      <c r="N65" s="97"/>
      <c r="O65" s="93">
        <f>SUM(O58:O64)</f>
        <v>98019919</v>
      </c>
      <c r="P65" s="29"/>
      <c r="Q65" s="93">
        <f>SUM(Q58:Q64)</f>
        <v>92112406</v>
      </c>
      <c r="R65" s="98" t="str">
        <f>IF(O65-Q65&lt;0,"△","")</f>
        <v/>
      </c>
      <c r="S65" s="99">
        <f>ABS(O65-Q65)</f>
        <v>5907513</v>
      </c>
    </row>
    <row r="66" spans="1:19" s="50" customFormat="1" ht="15.95" customHeight="1" x14ac:dyDescent="0.15">
      <c r="A66" s="219" t="s">
        <v>0</v>
      </c>
      <c r="B66" s="213" t="s">
        <v>3</v>
      </c>
      <c r="C66" s="221"/>
      <c r="D66" s="221"/>
      <c r="E66" s="221"/>
      <c r="F66" s="221"/>
      <c r="G66" s="221"/>
      <c r="H66" s="221"/>
      <c r="I66" s="221"/>
      <c r="J66" s="222"/>
      <c r="K66" s="213" t="s">
        <v>4</v>
      </c>
      <c r="L66" s="221"/>
      <c r="M66" s="221"/>
      <c r="N66" s="221"/>
      <c r="O66" s="221"/>
      <c r="P66" s="221"/>
      <c r="Q66" s="221"/>
      <c r="R66" s="221"/>
      <c r="S66" s="223"/>
    </row>
    <row r="67" spans="1:19" s="50" customFormat="1" ht="15.95" customHeight="1" x14ac:dyDescent="0.15">
      <c r="A67" s="220"/>
      <c r="B67" s="25"/>
      <c r="C67" s="182" t="s">
        <v>16</v>
      </c>
      <c r="D67" s="36"/>
      <c r="E67" s="217" t="s">
        <v>17</v>
      </c>
      <c r="F67" s="218"/>
      <c r="G67" s="217" t="s">
        <v>18</v>
      </c>
      <c r="H67" s="218"/>
      <c r="I67" s="217" t="s">
        <v>1</v>
      </c>
      <c r="J67" s="224"/>
      <c r="K67" s="25"/>
      <c r="L67" s="182" t="s">
        <v>16</v>
      </c>
      <c r="M67" s="36"/>
      <c r="N67" s="217" t="s">
        <v>17</v>
      </c>
      <c r="O67" s="218"/>
      <c r="P67" s="217" t="s">
        <v>18</v>
      </c>
      <c r="Q67" s="218"/>
      <c r="R67" s="217" t="s">
        <v>1</v>
      </c>
      <c r="S67" s="225"/>
    </row>
    <row r="68" spans="1:19" s="50" customFormat="1" ht="9.75" customHeight="1" x14ac:dyDescent="0.15">
      <c r="A68" s="183"/>
      <c r="B68" s="23"/>
      <c r="C68" s="24"/>
      <c r="D68" s="37"/>
      <c r="E68" s="38"/>
      <c r="F68" s="39" t="s">
        <v>2</v>
      </c>
      <c r="G68" s="40"/>
      <c r="H68" s="39" t="s">
        <v>2</v>
      </c>
      <c r="I68" s="57"/>
      <c r="J68" s="41" t="s">
        <v>2</v>
      </c>
      <c r="K68" s="23"/>
      <c r="L68" s="24"/>
      <c r="M68" s="37"/>
      <c r="N68" s="42"/>
      <c r="O68" s="39" t="s">
        <v>2</v>
      </c>
      <c r="P68" s="40"/>
      <c r="Q68" s="39" t="s">
        <v>2</v>
      </c>
      <c r="R68" s="40"/>
      <c r="S68" s="43" t="s">
        <v>2</v>
      </c>
    </row>
    <row r="69" spans="1:19" s="50" customFormat="1" ht="35.1" customHeight="1" x14ac:dyDescent="0.15">
      <c r="A69" s="183" t="s">
        <v>11</v>
      </c>
      <c r="B69" s="20"/>
      <c r="C69" s="9" t="s">
        <v>48</v>
      </c>
      <c r="D69" s="10"/>
      <c r="E69" s="132"/>
      <c r="F69" s="17">
        <f>F77-SUM(F70:F76)</f>
        <v>29310381</v>
      </c>
      <c r="G69" s="18"/>
      <c r="H69" s="17">
        <f>H77-SUM(H70:H76)</f>
        <v>28094544</v>
      </c>
      <c r="I69" s="58" t="str">
        <f t="shared" ref="I69:I77" si="21">IF(F69-H69&lt;0,"△","")</f>
        <v/>
      </c>
      <c r="J69" s="19">
        <f t="shared" ref="J69:J77" si="22">ABS(F69-H69)</f>
        <v>1215837</v>
      </c>
      <c r="K69" s="20"/>
      <c r="L69" s="9" t="s">
        <v>49</v>
      </c>
      <c r="M69" s="10"/>
      <c r="N69" s="132"/>
      <c r="O69" s="17">
        <f>O77-SUM(O70:O76)</f>
        <v>31180534</v>
      </c>
      <c r="P69" s="18"/>
      <c r="Q69" s="17">
        <f>Q77-SUM(Q70:Q76)</f>
        <v>29855003</v>
      </c>
      <c r="R69" s="69" t="str">
        <f t="shared" ref="R69:R77" si="23">IF(O69-Q69&lt;0,"△","")</f>
        <v/>
      </c>
      <c r="S69" s="22">
        <f t="shared" ref="S69:S74" si="24">ABS(O69-Q69)</f>
        <v>1325531</v>
      </c>
    </row>
    <row r="70" spans="1:19" s="50" customFormat="1" ht="35.1" customHeight="1" x14ac:dyDescent="0.15">
      <c r="A70" s="4"/>
      <c r="B70" s="12"/>
      <c r="C70" s="13" t="s">
        <v>50</v>
      </c>
      <c r="D70" s="14"/>
      <c r="E70" s="44"/>
      <c r="F70" s="70">
        <v>1020502</v>
      </c>
      <c r="G70" s="71"/>
      <c r="H70" s="70">
        <v>984068</v>
      </c>
      <c r="I70" s="72" t="str">
        <f t="shared" si="21"/>
        <v/>
      </c>
      <c r="J70" s="73">
        <f t="shared" si="22"/>
        <v>36434</v>
      </c>
      <c r="K70" s="12"/>
      <c r="L70" s="13" t="s">
        <v>51</v>
      </c>
      <c r="M70" s="14"/>
      <c r="N70" s="74"/>
      <c r="O70" s="70">
        <v>32185912</v>
      </c>
      <c r="P70" s="14"/>
      <c r="Q70" s="70">
        <v>6731236</v>
      </c>
      <c r="R70" s="75" t="str">
        <f t="shared" si="23"/>
        <v/>
      </c>
      <c r="S70" s="76">
        <f t="shared" si="24"/>
        <v>25454676</v>
      </c>
    </row>
    <row r="71" spans="1:19" s="50" customFormat="1" ht="35.1" customHeight="1" x14ac:dyDescent="0.15">
      <c r="A71" s="4"/>
      <c r="B71" s="12"/>
      <c r="C71" s="16" t="s">
        <v>52</v>
      </c>
      <c r="D71" s="14"/>
      <c r="E71" s="44"/>
      <c r="F71" s="77">
        <v>5548840</v>
      </c>
      <c r="G71" s="63"/>
      <c r="H71" s="77">
        <v>5834648</v>
      </c>
      <c r="I71" s="64" t="str">
        <f t="shared" si="21"/>
        <v>△</v>
      </c>
      <c r="J71" s="78">
        <f t="shared" si="22"/>
        <v>285808</v>
      </c>
      <c r="K71" s="12"/>
      <c r="L71" s="16" t="s">
        <v>53</v>
      </c>
      <c r="M71" s="14"/>
      <c r="N71" s="79"/>
      <c r="O71" s="77">
        <v>5122680</v>
      </c>
      <c r="P71" s="24"/>
      <c r="Q71" s="77">
        <v>5267362</v>
      </c>
      <c r="R71" s="75" t="str">
        <f t="shared" si="23"/>
        <v>△</v>
      </c>
      <c r="S71" s="76">
        <f t="shared" si="24"/>
        <v>144682</v>
      </c>
    </row>
    <row r="72" spans="1:19" s="50" customFormat="1" ht="35.1" customHeight="1" x14ac:dyDescent="0.15">
      <c r="A72" s="4"/>
      <c r="B72" s="12"/>
      <c r="C72" s="13" t="s">
        <v>54</v>
      </c>
      <c r="D72" s="14"/>
      <c r="E72" s="44"/>
      <c r="F72" s="70">
        <v>30840000</v>
      </c>
      <c r="G72" s="71"/>
      <c r="H72" s="70">
        <v>6210000</v>
      </c>
      <c r="I72" s="72" t="str">
        <f t="shared" si="21"/>
        <v/>
      </c>
      <c r="J72" s="73">
        <f t="shared" si="22"/>
        <v>24630000</v>
      </c>
      <c r="K72" s="12"/>
      <c r="L72" s="13" t="s">
        <v>55</v>
      </c>
      <c r="M72" s="14"/>
      <c r="N72" s="74"/>
      <c r="O72" s="70">
        <v>18000</v>
      </c>
      <c r="P72" s="14"/>
      <c r="Q72" s="70">
        <v>20040</v>
      </c>
      <c r="R72" s="75" t="str">
        <f t="shared" si="23"/>
        <v>△</v>
      </c>
      <c r="S72" s="76">
        <f t="shared" si="24"/>
        <v>2040</v>
      </c>
    </row>
    <row r="73" spans="1:19" s="50" customFormat="1" ht="35.1" customHeight="1" x14ac:dyDescent="0.15">
      <c r="A73" s="4"/>
      <c r="B73" s="12"/>
      <c r="C73" s="16" t="s">
        <v>56</v>
      </c>
      <c r="D73" s="14"/>
      <c r="E73" s="44"/>
      <c r="F73" s="77">
        <v>295339</v>
      </c>
      <c r="G73" s="63"/>
      <c r="H73" s="77">
        <v>47022</v>
      </c>
      <c r="I73" s="64" t="str">
        <f t="shared" si="21"/>
        <v/>
      </c>
      <c r="J73" s="78">
        <f t="shared" si="22"/>
        <v>248317</v>
      </c>
      <c r="K73" s="12"/>
      <c r="L73" s="16" t="s">
        <v>57</v>
      </c>
      <c r="M73" s="14"/>
      <c r="N73" s="79"/>
      <c r="O73" s="77">
        <v>3407935</v>
      </c>
      <c r="P73" s="24"/>
      <c r="Q73" s="77">
        <v>3444516</v>
      </c>
      <c r="R73" s="75" t="str">
        <f t="shared" si="23"/>
        <v>△</v>
      </c>
      <c r="S73" s="76">
        <f t="shared" si="24"/>
        <v>36581</v>
      </c>
    </row>
    <row r="74" spans="1:19" s="50" customFormat="1" ht="35.1" customHeight="1" x14ac:dyDescent="0.15">
      <c r="A74" s="4"/>
      <c r="B74" s="12"/>
      <c r="C74" s="13" t="s">
        <v>58</v>
      </c>
      <c r="D74" s="14"/>
      <c r="E74" s="44"/>
      <c r="F74" s="70">
        <v>910407</v>
      </c>
      <c r="G74" s="71"/>
      <c r="H74" s="70">
        <v>247311</v>
      </c>
      <c r="I74" s="72" t="str">
        <f t="shared" si="21"/>
        <v/>
      </c>
      <c r="J74" s="73">
        <f t="shared" si="22"/>
        <v>663096</v>
      </c>
      <c r="K74" s="12"/>
      <c r="L74" s="13" t="s">
        <v>59</v>
      </c>
      <c r="M74" s="14"/>
      <c r="N74" s="74"/>
      <c r="O74" s="70">
        <v>114728</v>
      </c>
      <c r="P74" s="14"/>
      <c r="Q74" s="70">
        <v>1323092</v>
      </c>
      <c r="R74" s="75" t="str">
        <f t="shared" si="23"/>
        <v>△</v>
      </c>
      <c r="S74" s="76">
        <f t="shared" si="24"/>
        <v>1208364</v>
      </c>
    </row>
    <row r="75" spans="1:19" s="50" customFormat="1" ht="35.1" customHeight="1" x14ac:dyDescent="0.15">
      <c r="A75" s="4"/>
      <c r="B75" s="12"/>
      <c r="C75" s="13" t="s">
        <v>60</v>
      </c>
      <c r="D75" s="14"/>
      <c r="E75" s="44"/>
      <c r="F75" s="70">
        <v>2080379</v>
      </c>
      <c r="G75" s="71"/>
      <c r="H75" s="70">
        <v>2099829</v>
      </c>
      <c r="I75" s="72" t="str">
        <f t="shared" si="21"/>
        <v>△</v>
      </c>
      <c r="J75" s="73">
        <f t="shared" si="22"/>
        <v>19450</v>
      </c>
      <c r="K75" s="12"/>
      <c r="L75" s="13"/>
      <c r="M75" s="14"/>
      <c r="N75" s="74"/>
      <c r="O75" s="70"/>
      <c r="P75" s="14"/>
      <c r="Q75" s="70"/>
      <c r="R75" s="75" t="str">
        <f t="shared" si="23"/>
        <v/>
      </c>
      <c r="S75" s="76"/>
    </row>
    <row r="76" spans="1:19" s="50" customFormat="1" ht="35.1" customHeight="1" x14ac:dyDescent="0.15">
      <c r="A76" s="4"/>
      <c r="B76" s="12"/>
      <c r="C76" s="13" t="s">
        <v>59</v>
      </c>
      <c r="D76" s="14"/>
      <c r="E76" s="44"/>
      <c r="F76" s="70">
        <v>109461</v>
      </c>
      <c r="G76" s="44"/>
      <c r="H76" s="70">
        <v>2810</v>
      </c>
      <c r="I76" s="72" t="str">
        <f t="shared" si="21"/>
        <v/>
      </c>
      <c r="J76" s="73">
        <f t="shared" si="22"/>
        <v>106651</v>
      </c>
      <c r="K76" s="12"/>
      <c r="L76" s="13"/>
      <c r="M76" s="14"/>
      <c r="N76" s="44"/>
      <c r="O76" s="70"/>
      <c r="P76" s="44"/>
      <c r="Q76" s="70"/>
      <c r="R76" s="75"/>
      <c r="S76" s="76"/>
    </row>
    <row r="77" spans="1:19" s="50" customFormat="1" ht="35.1" customHeight="1" x14ac:dyDescent="0.15">
      <c r="A77" s="5"/>
      <c r="B77" s="12"/>
      <c r="C77" s="13" t="s">
        <v>61</v>
      </c>
      <c r="D77" s="14"/>
      <c r="E77" s="44"/>
      <c r="F77" s="70">
        <v>70115309</v>
      </c>
      <c r="G77" s="44"/>
      <c r="H77" s="70">
        <v>43520232</v>
      </c>
      <c r="I77" s="72" t="str">
        <f t="shared" si="21"/>
        <v/>
      </c>
      <c r="J77" s="73">
        <f t="shared" si="22"/>
        <v>26595077</v>
      </c>
      <c r="K77" s="12"/>
      <c r="L77" s="13" t="s">
        <v>61</v>
      </c>
      <c r="M77" s="14"/>
      <c r="N77" s="44"/>
      <c r="O77" s="70">
        <v>72029789</v>
      </c>
      <c r="P77" s="44"/>
      <c r="Q77" s="70">
        <v>46641249</v>
      </c>
      <c r="R77" s="101" t="str">
        <f t="shared" si="23"/>
        <v/>
      </c>
      <c r="S77" s="76">
        <f>ABS(O77-Q77)</f>
        <v>25388540</v>
      </c>
    </row>
    <row r="78" spans="1:19" s="50" customFormat="1" ht="35.1" customHeight="1" x14ac:dyDescent="0.15">
      <c r="A78" s="68"/>
      <c r="B78" s="62"/>
      <c r="C78" s="62"/>
      <c r="D78" s="37"/>
      <c r="E78" s="62"/>
      <c r="F78" s="88"/>
      <c r="G78" s="88"/>
      <c r="H78" s="88"/>
      <c r="I78" s="89"/>
      <c r="J78" s="103"/>
      <c r="K78" s="62"/>
      <c r="L78" s="62"/>
      <c r="M78" s="37"/>
      <c r="N78" s="37"/>
      <c r="O78" s="88"/>
      <c r="P78" s="37"/>
      <c r="Q78" s="88"/>
      <c r="R78" s="91"/>
      <c r="S78" s="92"/>
    </row>
    <row r="79" spans="1:19" s="50" customFormat="1" ht="35.1" customHeight="1" x14ac:dyDescent="0.15">
      <c r="A79" s="4"/>
      <c r="B79" s="16"/>
      <c r="C79" s="16"/>
      <c r="D79" s="24"/>
      <c r="E79" s="16"/>
      <c r="F79" s="63"/>
      <c r="G79" s="63"/>
      <c r="H79" s="63"/>
      <c r="I79" s="64"/>
      <c r="J79" s="66"/>
      <c r="K79" s="16"/>
      <c r="L79" s="16"/>
      <c r="M79" s="24"/>
      <c r="N79" s="24"/>
      <c r="O79" s="63"/>
      <c r="P79" s="24"/>
      <c r="Q79" s="63"/>
      <c r="R79" s="102"/>
      <c r="S79" s="65"/>
    </row>
    <row r="80" spans="1:19" s="50" customFormat="1" ht="35.1" customHeight="1" x14ac:dyDescent="0.15">
      <c r="A80" s="4"/>
      <c r="B80" s="16"/>
      <c r="C80" s="16"/>
      <c r="D80" s="24"/>
      <c r="E80" s="16"/>
      <c r="F80" s="63"/>
      <c r="G80" s="63"/>
      <c r="H80" s="63"/>
      <c r="I80" s="64"/>
      <c r="J80" s="66"/>
      <c r="K80" s="16"/>
      <c r="L80" s="16"/>
      <c r="M80" s="24"/>
      <c r="N80" s="24"/>
      <c r="O80" s="63"/>
      <c r="P80" s="24"/>
      <c r="Q80" s="63"/>
      <c r="R80" s="102"/>
      <c r="S80" s="65"/>
    </row>
    <row r="81" spans="1:19" s="50" customFormat="1" ht="35.1" customHeight="1" x14ac:dyDescent="0.15">
      <c r="A81" s="4"/>
      <c r="B81" s="16"/>
      <c r="C81" s="16"/>
      <c r="D81" s="24"/>
      <c r="E81" s="16"/>
      <c r="F81" s="63"/>
      <c r="G81" s="63"/>
      <c r="H81" s="63"/>
      <c r="I81" s="64"/>
      <c r="J81" s="66"/>
      <c r="K81" s="16"/>
      <c r="L81" s="16"/>
      <c r="M81" s="24"/>
      <c r="N81" s="24"/>
      <c r="O81" s="63"/>
      <c r="P81" s="24"/>
      <c r="Q81" s="63"/>
      <c r="R81" s="102"/>
      <c r="S81" s="65"/>
    </row>
    <row r="82" spans="1:19" s="50" customFormat="1" ht="35.1" customHeight="1" thickBot="1" x14ac:dyDescent="0.2">
      <c r="A82" s="7"/>
      <c r="B82" s="67"/>
      <c r="C82" s="47"/>
      <c r="D82" s="48"/>
      <c r="E82" s="67"/>
      <c r="F82" s="100"/>
      <c r="G82" s="100"/>
      <c r="H82" s="100"/>
      <c r="I82" s="80"/>
      <c r="J82" s="104"/>
      <c r="K82" s="67"/>
      <c r="L82" s="47"/>
      <c r="M82" s="48"/>
      <c r="N82" s="48"/>
      <c r="O82" s="100"/>
      <c r="P82" s="48"/>
      <c r="Q82" s="100"/>
      <c r="R82" s="80"/>
      <c r="S82" s="81"/>
    </row>
    <row r="83" spans="1:19" s="50" customFormat="1" ht="12" x14ac:dyDescent="0.15">
      <c r="A83" s="30"/>
      <c r="B83" s="30"/>
      <c r="D83" s="30"/>
      <c r="I83" s="59"/>
      <c r="K83" s="30"/>
      <c r="M83" s="30"/>
    </row>
    <row r="84" spans="1:19" s="50" customFormat="1" ht="12" x14ac:dyDescent="0.15">
      <c r="A84" s="30"/>
      <c r="B84" s="30"/>
      <c r="D84" s="30"/>
      <c r="I84" s="59"/>
      <c r="K84" s="30"/>
      <c r="M84" s="30"/>
    </row>
    <row r="85" spans="1:19" s="50" customFormat="1" ht="12" x14ac:dyDescent="0.15">
      <c r="A85" s="30"/>
      <c r="B85" s="30"/>
      <c r="D85" s="30"/>
      <c r="I85" s="59"/>
      <c r="K85" s="30"/>
      <c r="M85" s="30"/>
    </row>
    <row r="86" spans="1:19" s="50" customFormat="1" ht="12" x14ac:dyDescent="0.15">
      <c r="A86" s="30"/>
      <c r="B86" s="30"/>
      <c r="D86" s="30"/>
      <c r="I86" s="59"/>
      <c r="K86" s="30"/>
      <c r="M86" s="30"/>
    </row>
    <row r="87" spans="1:19" s="50" customFormat="1" ht="12" x14ac:dyDescent="0.15">
      <c r="A87" s="30"/>
      <c r="B87" s="30"/>
      <c r="D87" s="30"/>
      <c r="I87" s="59"/>
      <c r="K87" s="30"/>
      <c r="M87" s="30"/>
    </row>
    <row r="88" spans="1:19" s="50" customFormat="1" ht="12" x14ac:dyDescent="0.15">
      <c r="A88" s="30"/>
      <c r="B88" s="30"/>
      <c r="D88" s="30"/>
      <c r="I88" s="59"/>
      <c r="K88" s="30"/>
      <c r="M88" s="30"/>
    </row>
    <row r="89" spans="1:19" s="50" customFormat="1" ht="12" x14ac:dyDescent="0.15">
      <c r="A89" s="30"/>
      <c r="B89" s="30"/>
      <c r="D89" s="30"/>
      <c r="I89" s="59"/>
      <c r="K89" s="30"/>
      <c r="M89" s="30"/>
    </row>
    <row r="90" spans="1:19" s="50" customFormat="1" ht="12" x14ac:dyDescent="0.15">
      <c r="A90" s="30"/>
      <c r="B90" s="30"/>
      <c r="D90" s="30"/>
      <c r="I90" s="59"/>
      <c r="K90" s="30"/>
      <c r="M90" s="30"/>
    </row>
    <row r="91" spans="1:19" s="50" customFormat="1" ht="12" x14ac:dyDescent="0.15">
      <c r="A91" s="30"/>
      <c r="B91" s="30"/>
      <c r="D91" s="30"/>
      <c r="I91" s="59"/>
      <c r="K91" s="30"/>
      <c r="M91" s="30"/>
    </row>
    <row r="92" spans="1:19" s="50" customFormat="1" ht="12" x14ac:dyDescent="0.15">
      <c r="A92" s="30"/>
      <c r="B92" s="30"/>
      <c r="D92" s="30"/>
      <c r="I92" s="59"/>
      <c r="K92" s="30"/>
      <c r="M92" s="30"/>
    </row>
    <row r="93" spans="1:19" s="50" customFormat="1" ht="12" x14ac:dyDescent="0.15">
      <c r="A93" s="30"/>
      <c r="B93" s="30"/>
      <c r="D93" s="30"/>
      <c r="I93" s="59"/>
      <c r="K93" s="30"/>
      <c r="M93" s="30"/>
    </row>
    <row r="94" spans="1:19" s="50" customFormat="1" ht="12" x14ac:dyDescent="0.15">
      <c r="A94" s="30"/>
      <c r="B94" s="30"/>
      <c r="D94" s="30"/>
      <c r="I94" s="59"/>
      <c r="K94" s="30"/>
      <c r="M94" s="30"/>
    </row>
    <row r="95" spans="1:19" s="50" customFormat="1" ht="12" x14ac:dyDescent="0.15">
      <c r="A95" s="30"/>
      <c r="B95" s="30"/>
      <c r="D95" s="30"/>
      <c r="I95" s="59"/>
      <c r="K95" s="30"/>
      <c r="M95" s="30"/>
    </row>
    <row r="96" spans="1:19" s="50" customFormat="1" ht="12" x14ac:dyDescent="0.15">
      <c r="A96" s="30"/>
      <c r="B96" s="30"/>
      <c r="D96" s="30"/>
      <c r="I96" s="59"/>
      <c r="K96" s="30"/>
      <c r="M96" s="30"/>
    </row>
    <row r="97" spans="1:13" s="50" customFormat="1" ht="12" x14ac:dyDescent="0.15">
      <c r="A97" s="30"/>
      <c r="B97" s="30"/>
      <c r="D97" s="30"/>
      <c r="I97" s="59"/>
      <c r="K97" s="30"/>
      <c r="M97" s="30"/>
    </row>
    <row r="98" spans="1:13" s="50" customFormat="1" ht="12" x14ac:dyDescent="0.15">
      <c r="A98" s="30"/>
      <c r="B98" s="30"/>
      <c r="D98" s="30"/>
      <c r="I98" s="59"/>
      <c r="K98" s="30"/>
      <c r="M98" s="30"/>
    </row>
    <row r="99" spans="1:13" s="50" customFormat="1" ht="12" x14ac:dyDescent="0.15">
      <c r="A99" s="30"/>
      <c r="B99" s="30"/>
      <c r="D99" s="30"/>
      <c r="I99" s="59"/>
      <c r="K99" s="30"/>
      <c r="M99" s="30"/>
    </row>
    <row r="100" spans="1:13" s="50" customFormat="1" ht="12" x14ac:dyDescent="0.15">
      <c r="A100" s="30"/>
      <c r="B100" s="30"/>
      <c r="D100" s="30"/>
      <c r="I100" s="59"/>
      <c r="K100" s="30"/>
      <c r="M100" s="30"/>
    </row>
    <row r="101" spans="1:13" s="50" customFormat="1" ht="12" x14ac:dyDescent="0.15">
      <c r="A101" s="30"/>
      <c r="B101" s="30"/>
      <c r="D101" s="30"/>
      <c r="I101" s="59"/>
      <c r="K101" s="30"/>
      <c r="M101" s="30"/>
    </row>
    <row r="102" spans="1:13" s="50" customFormat="1" ht="12" x14ac:dyDescent="0.15">
      <c r="A102" s="30"/>
      <c r="B102" s="30"/>
      <c r="D102" s="30"/>
      <c r="I102" s="59"/>
      <c r="K102" s="30"/>
      <c r="M102" s="30"/>
    </row>
  </sheetData>
  <mergeCells count="27">
    <mergeCell ref="A2:A3"/>
    <mergeCell ref="B2:J2"/>
    <mergeCell ref="K2:S2"/>
    <mergeCell ref="E3:F3"/>
    <mergeCell ref="G3:H3"/>
    <mergeCell ref="I3:J3"/>
    <mergeCell ref="N3:O3"/>
    <mergeCell ref="P3:Q3"/>
    <mergeCell ref="R3:S3"/>
    <mergeCell ref="A66:A67"/>
    <mergeCell ref="B66:J66"/>
    <mergeCell ref="K66:S66"/>
    <mergeCell ref="E67:F67"/>
    <mergeCell ref="G67:H67"/>
    <mergeCell ref="I67:J67"/>
    <mergeCell ref="N67:O67"/>
    <mergeCell ref="P67:Q67"/>
    <mergeCell ref="R67:S67"/>
    <mergeCell ref="A33:A34"/>
    <mergeCell ref="B33:J33"/>
    <mergeCell ref="K33:S33"/>
    <mergeCell ref="E34:F34"/>
    <mergeCell ref="G34:H34"/>
    <mergeCell ref="I34:J34"/>
    <mergeCell ref="N34:O34"/>
    <mergeCell ref="P34:Q34"/>
    <mergeCell ref="R34:S34"/>
  </mergeCells>
  <phoneticPr fontId="6"/>
  <printOptions horizontalCentered="1"/>
  <pageMargins left="0.23622047244094491" right="0.23622047244094491" top="0.59055118110236227" bottom="0.59055118110236227" header="0.51181102362204722" footer="0.51181102362204722"/>
  <pageSetup paperSize="9" fitToWidth="0" fitToHeight="0" orientation="landscape" blackAndWhite="1" r:id="rId1"/>
  <rowBreaks count="4" manualBreakCount="4">
    <brk id="17" max="18" man="1"/>
    <brk id="32" max="16383" man="1"/>
    <brk id="50" max="18" man="1"/>
    <brk id="65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view="pageBreakPreview" zoomScaleNormal="100" zoomScaleSheetLayoutView="100" workbookViewId="0"/>
  </sheetViews>
  <sheetFormatPr defaultRowHeight="13.5" x14ac:dyDescent="0.15"/>
  <cols>
    <col min="1" max="1" width="12.625" style="31" customWidth="1"/>
    <col min="2" max="3" width="10.625" style="51" customWidth="1"/>
    <col min="4" max="4" width="5.625" style="51" customWidth="1"/>
    <col min="5" max="5" width="10.625" style="51" customWidth="1"/>
    <col min="6" max="6" width="5.625" style="51" customWidth="1"/>
    <col min="7" max="8" width="10.625" style="51" customWidth="1"/>
    <col min="9" max="9" width="5.625" style="51" customWidth="1"/>
    <col min="10" max="10" width="10.625" style="51" customWidth="1"/>
    <col min="11" max="11" width="5.625" style="51" customWidth="1"/>
    <col min="12" max="12" width="2.625" style="51" customWidth="1"/>
    <col min="13" max="13" width="10.625" style="51" customWidth="1"/>
    <col min="14" max="14" width="2.625" style="51" customWidth="1"/>
    <col min="15" max="15" width="10.625" style="51" customWidth="1"/>
    <col min="16" max="16" width="5.625" style="51" customWidth="1"/>
    <col min="17" max="17" width="2.625" style="51" customWidth="1"/>
    <col min="18" max="18" width="10.625" style="51" customWidth="1"/>
    <col min="19" max="19" width="5.625" style="51" customWidth="1"/>
    <col min="20" max="16384" width="9" style="51"/>
  </cols>
  <sheetData>
    <row r="1" spans="1:19" s="163" customFormat="1" ht="37.5" customHeight="1" x14ac:dyDescent="0.15">
      <c r="A1" s="3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5"/>
    </row>
    <row r="2" spans="1:19" s="24" customFormat="1" ht="15.95" customHeight="1" x14ac:dyDescent="0.15">
      <c r="A2" s="196" t="s">
        <v>0</v>
      </c>
      <c r="B2" s="198" t="s">
        <v>97</v>
      </c>
      <c r="C2" s="199"/>
      <c r="D2" s="199"/>
      <c r="E2" s="199"/>
      <c r="F2" s="199"/>
      <c r="G2" s="198" t="s">
        <v>94</v>
      </c>
      <c r="H2" s="199"/>
      <c r="I2" s="199"/>
      <c r="J2" s="199"/>
      <c r="K2" s="199"/>
      <c r="L2" s="198" t="s">
        <v>38</v>
      </c>
      <c r="M2" s="199"/>
      <c r="N2" s="199"/>
      <c r="O2" s="199"/>
      <c r="P2" s="199"/>
      <c r="Q2" s="199"/>
      <c r="R2" s="199"/>
      <c r="S2" s="201"/>
    </row>
    <row r="3" spans="1:19" s="24" customFormat="1" ht="15.95" customHeight="1" x14ac:dyDescent="0.15">
      <c r="A3" s="196"/>
      <c r="B3" s="202" t="s">
        <v>28</v>
      </c>
      <c r="C3" s="230" t="s">
        <v>27</v>
      </c>
      <c r="D3" s="232"/>
      <c r="E3" s="240" t="s">
        <v>72</v>
      </c>
      <c r="F3" s="241"/>
      <c r="G3" s="202" t="s">
        <v>28</v>
      </c>
      <c r="H3" s="230" t="s">
        <v>27</v>
      </c>
      <c r="I3" s="232"/>
      <c r="J3" s="240" t="s">
        <v>72</v>
      </c>
      <c r="K3" s="241"/>
      <c r="L3" s="242" t="s">
        <v>34</v>
      </c>
      <c r="M3" s="204"/>
      <c r="N3" s="230" t="s">
        <v>27</v>
      </c>
      <c r="O3" s="231"/>
      <c r="P3" s="232"/>
      <c r="Q3" s="233" t="s">
        <v>72</v>
      </c>
      <c r="R3" s="234"/>
      <c r="S3" s="235"/>
    </row>
    <row r="4" spans="1:19" s="24" customFormat="1" ht="15.95" customHeight="1" x14ac:dyDescent="0.15">
      <c r="A4" s="197"/>
      <c r="B4" s="203"/>
      <c r="C4" s="187" t="s">
        <v>25</v>
      </c>
      <c r="D4" s="133" t="s">
        <v>26</v>
      </c>
      <c r="E4" s="187" t="s">
        <v>31</v>
      </c>
      <c r="F4" s="133" t="s">
        <v>26</v>
      </c>
      <c r="G4" s="203"/>
      <c r="H4" s="187" t="s">
        <v>32</v>
      </c>
      <c r="I4" s="133" t="s">
        <v>26</v>
      </c>
      <c r="J4" s="187" t="s">
        <v>33</v>
      </c>
      <c r="K4" s="188" t="s">
        <v>26</v>
      </c>
      <c r="L4" s="243"/>
      <c r="M4" s="244"/>
      <c r="N4" s="236" t="s">
        <v>35</v>
      </c>
      <c r="O4" s="237"/>
      <c r="P4" s="134" t="s">
        <v>37</v>
      </c>
      <c r="Q4" s="238" t="s">
        <v>36</v>
      </c>
      <c r="R4" s="239"/>
      <c r="S4" s="135" t="s">
        <v>37</v>
      </c>
    </row>
    <row r="5" spans="1:19" s="40" customFormat="1" ht="9.75" customHeight="1" x14ac:dyDescent="0.15">
      <c r="A5" s="32"/>
      <c r="B5" s="136" t="s">
        <v>2</v>
      </c>
      <c r="C5" s="137" t="s">
        <v>29</v>
      </c>
      <c r="D5" s="138" t="s">
        <v>30</v>
      </c>
      <c r="E5" s="137" t="s">
        <v>29</v>
      </c>
      <c r="F5" s="138" t="s">
        <v>30</v>
      </c>
      <c r="G5" s="136" t="s">
        <v>2</v>
      </c>
      <c r="H5" s="137" t="s">
        <v>29</v>
      </c>
      <c r="I5" s="138" t="s">
        <v>30</v>
      </c>
      <c r="J5" s="137" t="s">
        <v>29</v>
      </c>
      <c r="K5" s="139" t="s">
        <v>30</v>
      </c>
      <c r="L5" s="140"/>
      <c r="M5" s="39" t="s">
        <v>2</v>
      </c>
      <c r="N5" s="137"/>
      <c r="O5" s="141" t="s">
        <v>29</v>
      </c>
      <c r="P5" s="138"/>
      <c r="Q5" s="137"/>
      <c r="R5" s="141" t="s">
        <v>29</v>
      </c>
      <c r="S5" s="142"/>
    </row>
    <row r="6" spans="1:19" s="24" customFormat="1" ht="34.5" customHeight="1" x14ac:dyDescent="0.15">
      <c r="A6" s="157" t="s">
        <v>21</v>
      </c>
      <c r="B6" s="143">
        <f>'公営企業会計 予算概要(1)予算額'!H8</f>
        <v>259376597</v>
      </c>
      <c r="C6" s="144">
        <v>7885305</v>
      </c>
      <c r="D6" s="145">
        <f t="shared" ref="D6:D13" si="0">(C6/B6)*100</f>
        <v>3.0400988721430409</v>
      </c>
      <c r="E6" s="144">
        <v>251491292</v>
      </c>
      <c r="F6" s="145">
        <f>(E6/B6)*100</f>
        <v>96.959901127856966</v>
      </c>
      <c r="G6" s="143">
        <f>'公営企業会計 予算概要(1)予算額'!I8</f>
        <v>257437985</v>
      </c>
      <c r="H6" s="144">
        <f>5890165+2000868+109122</f>
        <v>8000155</v>
      </c>
      <c r="I6" s="145">
        <f t="shared" ref="I6:I13" si="1">(H6/G6)*100</f>
        <v>3.1076047305140304</v>
      </c>
      <c r="J6" s="144">
        <f t="shared" ref="J6:J12" si="2">G6-H6</f>
        <v>249437830</v>
      </c>
      <c r="K6" s="146">
        <f>(J6/G6)*100</f>
        <v>96.892395269485959</v>
      </c>
      <c r="L6" s="147" t="str">
        <f>IF(B6-G6&lt;0,"△","")</f>
        <v/>
      </c>
      <c r="M6" s="108">
        <f>ABS(B6-G6)</f>
        <v>1938612</v>
      </c>
      <c r="N6" s="192" t="str">
        <f>IF(C6-H6&lt;0,"△","")</f>
        <v>△</v>
      </c>
      <c r="O6" s="193">
        <f>ABS(C6-H6)</f>
        <v>114850</v>
      </c>
      <c r="P6" s="194">
        <f>C6/H6</f>
        <v>0.98564402814695462</v>
      </c>
      <c r="Q6" s="192" t="str">
        <f>IF(E6-J6&lt;0,"△","")</f>
        <v/>
      </c>
      <c r="R6" s="193">
        <f>ABS(E6-J6)</f>
        <v>2053462</v>
      </c>
      <c r="S6" s="148">
        <f>E6/J6</f>
        <v>1.0082323599431571</v>
      </c>
    </row>
    <row r="7" spans="1:19" s="24" customFormat="1" ht="34.5" customHeight="1" x14ac:dyDescent="0.15">
      <c r="A7" s="167" t="s">
        <v>6</v>
      </c>
      <c r="B7" s="1">
        <f>'公営企業会計 予算概要(1)予算額'!H9</f>
        <v>35885434</v>
      </c>
      <c r="C7" s="108">
        <v>259159</v>
      </c>
      <c r="D7" s="149">
        <f t="shared" si="0"/>
        <v>0.7221843826662373</v>
      </c>
      <c r="E7" s="150">
        <f t="shared" ref="E7:E12" si="3">B7-C7</f>
        <v>35626275</v>
      </c>
      <c r="F7" s="149">
        <f t="shared" ref="F7:F13" si="4">(E7/B7)*100</f>
        <v>99.277815617333758</v>
      </c>
      <c r="G7" s="1">
        <f>'公営企業会計 予算概要(1)予算額'!I9</f>
        <v>22090482</v>
      </c>
      <c r="H7" s="150">
        <v>253172</v>
      </c>
      <c r="I7" s="149">
        <f t="shared" si="1"/>
        <v>1.1460682478544379</v>
      </c>
      <c r="J7" s="150">
        <f t="shared" si="2"/>
        <v>21837310</v>
      </c>
      <c r="K7" s="151">
        <f t="shared" ref="K7:K13" si="5">(J7/G7)*100</f>
        <v>98.85393175214557</v>
      </c>
      <c r="L7" s="152" t="str">
        <f t="shared" ref="L7:L13" si="6">IF(B7-G7&lt;0,"△","")</f>
        <v/>
      </c>
      <c r="M7" s="11">
        <f t="shared" ref="M7:M13" si="7">ABS(B7-G7)</f>
        <v>13794952</v>
      </c>
      <c r="N7" s="150" t="str">
        <f t="shared" ref="N7:N13" si="8">IF(C7-H7&lt;0,"△","")</f>
        <v/>
      </c>
      <c r="O7" s="112">
        <f t="shared" ref="O7:O13" si="9">ABS(C7-H7)</f>
        <v>5987</v>
      </c>
      <c r="P7" s="153">
        <f t="shared" ref="P7:P13" si="10">C7/H7</f>
        <v>1.0236479547501303</v>
      </c>
      <c r="Q7" s="150" t="str">
        <f t="shared" ref="Q7:Q13" si="11">IF(E7-J7&lt;0,"△","")</f>
        <v/>
      </c>
      <c r="R7" s="112">
        <f t="shared" ref="R7:R13" si="12">ABS(E7-J7)</f>
        <v>13788965</v>
      </c>
      <c r="S7" s="154">
        <f t="shared" ref="S7:S13" si="13">E7/J7</f>
        <v>1.6314406398956649</v>
      </c>
    </row>
    <row r="8" spans="1:19" s="24" customFormat="1" ht="34.5" customHeight="1" x14ac:dyDescent="0.15">
      <c r="A8" s="184" t="s">
        <v>7</v>
      </c>
      <c r="B8" s="1">
        <f>'公営企業会計 予算概要(1)予算額'!H10</f>
        <v>118982297</v>
      </c>
      <c r="C8" s="150">
        <v>13613503</v>
      </c>
      <c r="D8" s="149">
        <f t="shared" si="0"/>
        <v>11.441620596717845</v>
      </c>
      <c r="E8" s="150">
        <f t="shared" si="3"/>
        <v>105368794</v>
      </c>
      <c r="F8" s="149">
        <f t="shared" si="4"/>
        <v>88.558379403282146</v>
      </c>
      <c r="G8" s="1">
        <f>'公営企業会計 予算概要(1)予算額'!I10</f>
        <v>117070415</v>
      </c>
      <c r="H8" s="150">
        <v>13423881</v>
      </c>
      <c r="I8" s="149">
        <f t="shared" si="1"/>
        <v>11.4665015922255</v>
      </c>
      <c r="J8" s="150">
        <f t="shared" si="2"/>
        <v>103646534</v>
      </c>
      <c r="K8" s="151">
        <f t="shared" si="5"/>
        <v>88.533498407774502</v>
      </c>
      <c r="L8" s="152" t="str">
        <f t="shared" si="6"/>
        <v/>
      </c>
      <c r="M8" s="11">
        <f t="shared" si="7"/>
        <v>1911882</v>
      </c>
      <c r="N8" s="150" t="str">
        <f t="shared" si="8"/>
        <v/>
      </c>
      <c r="O8" s="112">
        <f>ABS(C8-H8)</f>
        <v>189622</v>
      </c>
      <c r="P8" s="153">
        <f t="shared" si="10"/>
        <v>1.0141257211681183</v>
      </c>
      <c r="Q8" s="150" t="str">
        <f t="shared" si="11"/>
        <v/>
      </c>
      <c r="R8" s="112">
        <f t="shared" si="12"/>
        <v>1722260</v>
      </c>
      <c r="S8" s="154">
        <f t="shared" si="13"/>
        <v>1.0166166675674846</v>
      </c>
    </row>
    <row r="9" spans="1:19" s="24" customFormat="1" ht="34.5" customHeight="1" x14ac:dyDescent="0.15">
      <c r="A9" s="157" t="s">
        <v>22</v>
      </c>
      <c r="B9" s="1">
        <f>'公営企業会計 予算概要(1)予算額'!H11</f>
        <v>5040003</v>
      </c>
      <c r="C9" s="150">
        <v>273378</v>
      </c>
      <c r="D9" s="149">
        <f t="shared" si="0"/>
        <v>5.4241634379979535</v>
      </c>
      <c r="E9" s="150">
        <f t="shared" si="3"/>
        <v>4766625</v>
      </c>
      <c r="F9" s="149">
        <f t="shared" si="4"/>
        <v>94.575836562002053</v>
      </c>
      <c r="G9" s="2">
        <f>'公営企業会計 予算概要(1)予算額'!I11</f>
        <v>4274018</v>
      </c>
      <c r="H9" s="150">
        <v>260187</v>
      </c>
      <c r="I9" s="149">
        <f t="shared" si="1"/>
        <v>6.0876439921404168</v>
      </c>
      <c r="J9" s="150">
        <f t="shared" si="2"/>
        <v>4013831</v>
      </c>
      <c r="K9" s="151">
        <f t="shared" si="5"/>
        <v>93.912356007859586</v>
      </c>
      <c r="L9" s="155" t="str">
        <f t="shared" si="6"/>
        <v/>
      </c>
      <c r="M9" s="15">
        <f t="shared" si="7"/>
        <v>765985</v>
      </c>
      <c r="N9" s="156" t="str">
        <f t="shared" si="8"/>
        <v/>
      </c>
      <c r="O9" s="112">
        <f>ABS(C9-H9)</f>
        <v>13191</v>
      </c>
      <c r="P9" s="153">
        <f t="shared" si="10"/>
        <v>1.0506981517139595</v>
      </c>
      <c r="Q9" s="150" t="str">
        <f t="shared" si="11"/>
        <v/>
      </c>
      <c r="R9" s="112">
        <f t="shared" si="12"/>
        <v>752794</v>
      </c>
      <c r="S9" s="154">
        <f t="shared" si="13"/>
        <v>1.187549998990989</v>
      </c>
    </row>
    <row r="10" spans="1:19" s="24" customFormat="1" ht="34.5" customHeight="1" x14ac:dyDescent="0.15">
      <c r="A10" s="157" t="s">
        <v>23</v>
      </c>
      <c r="B10" s="1">
        <f>'公営企業会計 予算概要(1)予算額'!H12</f>
        <v>25826164</v>
      </c>
      <c r="C10" s="150">
        <v>13739584</v>
      </c>
      <c r="D10" s="149">
        <f t="shared" si="0"/>
        <v>53.200250722484377</v>
      </c>
      <c r="E10" s="150">
        <f t="shared" si="3"/>
        <v>12086580</v>
      </c>
      <c r="F10" s="149">
        <f t="shared" si="4"/>
        <v>46.799749277515623</v>
      </c>
      <c r="G10" s="1">
        <f>'公営企業会計 予算概要(1)予算額'!I12</f>
        <v>26012405</v>
      </c>
      <c r="H10" s="150">
        <v>13560916</v>
      </c>
      <c r="I10" s="149">
        <f t="shared" si="1"/>
        <v>52.132496014882136</v>
      </c>
      <c r="J10" s="150">
        <f t="shared" si="2"/>
        <v>12451489</v>
      </c>
      <c r="K10" s="151">
        <f t="shared" si="5"/>
        <v>47.867503985117871</v>
      </c>
      <c r="L10" s="152" t="str">
        <f t="shared" si="6"/>
        <v>△</v>
      </c>
      <c r="M10" s="11">
        <f t="shared" si="7"/>
        <v>186241</v>
      </c>
      <c r="N10" s="150" t="str">
        <f t="shared" si="8"/>
        <v/>
      </c>
      <c r="O10" s="112">
        <f t="shared" si="9"/>
        <v>178668</v>
      </c>
      <c r="P10" s="153">
        <f t="shared" si="10"/>
        <v>1.013175216187461</v>
      </c>
      <c r="Q10" s="150" t="str">
        <f t="shared" si="11"/>
        <v>△</v>
      </c>
      <c r="R10" s="112">
        <f t="shared" si="12"/>
        <v>364909</v>
      </c>
      <c r="S10" s="154">
        <f t="shared" si="13"/>
        <v>0.97069354516556217</v>
      </c>
    </row>
    <row r="11" spans="1:19" s="24" customFormat="1" ht="34.5" customHeight="1" x14ac:dyDescent="0.15">
      <c r="A11" s="157" t="s">
        <v>24</v>
      </c>
      <c r="B11" s="2">
        <f>'公営企業会計 予算概要(1)予算額'!H13</f>
        <v>98019919</v>
      </c>
      <c r="C11" s="150">
        <v>9661400</v>
      </c>
      <c r="D11" s="149">
        <f t="shared" si="0"/>
        <v>9.8565680308305499</v>
      </c>
      <c r="E11" s="150">
        <f t="shared" si="3"/>
        <v>88358519</v>
      </c>
      <c r="F11" s="149">
        <f t="shared" si="4"/>
        <v>90.143431969169455</v>
      </c>
      <c r="G11" s="2">
        <f>'公営企業会計 予算概要(1)予算額'!I13</f>
        <v>92112406</v>
      </c>
      <c r="H11" s="150">
        <v>9552397</v>
      </c>
      <c r="I11" s="149">
        <f t="shared" si="1"/>
        <v>10.370369654658679</v>
      </c>
      <c r="J11" s="150">
        <f t="shared" si="2"/>
        <v>82560009</v>
      </c>
      <c r="K11" s="151">
        <f t="shared" si="5"/>
        <v>89.629630345341326</v>
      </c>
      <c r="L11" s="155" t="str">
        <f t="shared" si="6"/>
        <v/>
      </c>
      <c r="M11" s="15">
        <f t="shared" si="7"/>
        <v>5907513</v>
      </c>
      <c r="N11" s="156" t="str">
        <f t="shared" si="8"/>
        <v/>
      </c>
      <c r="O11" s="112">
        <f t="shared" si="9"/>
        <v>109003</v>
      </c>
      <c r="P11" s="153">
        <f t="shared" si="10"/>
        <v>1.0114110625846058</v>
      </c>
      <c r="Q11" s="150" t="str">
        <f t="shared" si="11"/>
        <v/>
      </c>
      <c r="R11" s="112">
        <f t="shared" si="12"/>
        <v>5798510</v>
      </c>
      <c r="S11" s="154">
        <f t="shared" si="13"/>
        <v>1.0702338828475662</v>
      </c>
    </row>
    <row r="12" spans="1:19" s="24" customFormat="1" ht="34.5" customHeight="1" x14ac:dyDescent="0.15">
      <c r="A12" s="184" t="s">
        <v>11</v>
      </c>
      <c r="B12" s="1">
        <f>'公営企業会計 予算概要(1)予算額'!H14</f>
        <v>72029789</v>
      </c>
      <c r="C12" s="150">
        <v>17058617</v>
      </c>
      <c r="D12" s="149">
        <f t="shared" si="0"/>
        <v>23.682725212481188</v>
      </c>
      <c r="E12" s="150">
        <f t="shared" si="3"/>
        <v>54971172</v>
      </c>
      <c r="F12" s="149">
        <f t="shared" si="4"/>
        <v>76.317274787518812</v>
      </c>
      <c r="G12" s="1">
        <f>'公営企業会計 予算概要(1)予算額'!I14</f>
        <v>46641249</v>
      </c>
      <c r="H12" s="150">
        <f>16394697+270950-39079-1105-16312</f>
        <v>16609151</v>
      </c>
      <c r="I12" s="149">
        <f t="shared" si="1"/>
        <v>35.610433588517324</v>
      </c>
      <c r="J12" s="150">
        <f t="shared" si="2"/>
        <v>30032098</v>
      </c>
      <c r="K12" s="151">
        <f t="shared" si="5"/>
        <v>64.389566411482676</v>
      </c>
      <c r="L12" s="152" t="str">
        <f t="shared" si="6"/>
        <v/>
      </c>
      <c r="M12" s="11">
        <f t="shared" si="7"/>
        <v>25388540</v>
      </c>
      <c r="N12" s="150" t="str">
        <f t="shared" si="8"/>
        <v/>
      </c>
      <c r="O12" s="112">
        <f t="shared" si="9"/>
        <v>449466</v>
      </c>
      <c r="P12" s="153">
        <f t="shared" si="10"/>
        <v>1.02706134708511</v>
      </c>
      <c r="Q12" s="150" t="str">
        <f t="shared" si="11"/>
        <v/>
      </c>
      <c r="R12" s="112">
        <f t="shared" si="12"/>
        <v>24939074</v>
      </c>
      <c r="S12" s="154">
        <f t="shared" si="13"/>
        <v>1.8304139790699938</v>
      </c>
    </row>
    <row r="13" spans="1:19" s="24" customFormat="1" ht="34.5" customHeight="1" x14ac:dyDescent="0.15">
      <c r="A13" s="184" t="s">
        <v>14</v>
      </c>
      <c r="B13" s="1">
        <f>SUM(B6:B12)</f>
        <v>615160203</v>
      </c>
      <c r="C13" s="150">
        <f>SUM(C6:C12)</f>
        <v>62490946</v>
      </c>
      <c r="D13" s="149">
        <f t="shared" si="0"/>
        <v>10.158483220345774</v>
      </c>
      <c r="E13" s="150">
        <f>SUM(E6:E12)</f>
        <v>552669257</v>
      </c>
      <c r="F13" s="149">
        <f t="shared" si="4"/>
        <v>89.841516779654228</v>
      </c>
      <c r="G13" s="1">
        <f>SUM(G6:G12)</f>
        <v>565638960</v>
      </c>
      <c r="H13" s="150">
        <f>SUM(H6:H12)</f>
        <v>61659859</v>
      </c>
      <c r="I13" s="149">
        <f t="shared" si="1"/>
        <v>10.900921499466728</v>
      </c>
      <c r="J13" s="150">
        <f>SUM(J6:J12)</f>
        <v>503979101</v>
      </c>
      <c r="K13" s="151">
        <f t="shared" si="5"/>
        <v>89.099078500533267</v>
      </c>
      <c r="L13" s="152" t="str">
        <f t="shared" si="6"/>
        <v/>
      </c>
      <c r="M13" s="11">
        <f t="shared" si="7"/>
        <v>49521243</v>
      </c>
      <c r="N13" s="150" t="str">
        <f t="shared" si="8"/>
        <v/>
      </c>
      <c r="O13" s="112">
        <f t="shared" si="9"/>
        <v>831087</v>
      </c>
      <c r="P13" s="153">
        <f t="shared" si="10"/>
        <v>1.0134785744482484</v>
      </c>
      <c r="Q13" s="150" t="str">
        <f t="shared" si="11"/>
        <v/>
      </c>
      <c r="R13" s="112">
        <f t="shared" si="12"/>
        <v>48690156</v>
      </c>
      <c r="S13" s="154">
        <f t="shared" si="13"/>
        <v>1.0966114584977602</v>
      </c>
    </row>
    <row r="14" spans="1:19" s="24" customFormat="1" ht="34.5" customHeight="1" x14ac:dyDescent="0.15">
      <c r="A14" s="4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21"/>
    </row>
    <row r="15" spans="1:19" s="24" customFormat="1" ht="34.5" customHeight="1" x14ac:dyDescent="0.15">
      <c r="A15" s="4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5"/>
    </row>
    <row r="16" spans="1:19" s="24" customFormat="1" ht="34.5" customHeight="1" x14ac:dyDescent="0.15">
      <c r="A16" s="4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5"/>
    </row>
    <row r="17" spans="1:19" s="24" customFormat="1" ht="34.5" customHeight="1" x14ac:dyDescent="0.15">
      <c r="A17" s="166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5"/>
    </row>
    <row r="18" spans="1:19" s="24" customFormat="1" ht="34.5" customHeight="1" thickBot="1" x14ac:dyDescent="0.2">
      <c r="A18" s="7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4"/>
    </row>
    <row r="19" spans="1:19" s="50" customFormat="1" ht="12" x14ac:dyDescent="0.15">
      <c r="A19" s="30"/>
    </row>
    <row r="20" spans="1:19" s="50" customFormat="1" ht="12" x14ac:dyDescent="0.15">
      <c r="A20" s="30"/>
    </row>
    <row r="21" spans="1:19" s="50" customFormat="1" ht="12" x14ac:dyDescent="0.15">
      <c r="A21" s="30"/>
    </row>
    <row r="22" spans="1:19" s="50" customFormat="1" ht="12" x14ac:dyDescent="0.15">
      <c r="A22" s="30"/>
    </row>
    <row r="23" spans="1:19" s="50" customFormat="1" ht="12" x14ac:dyDescent="0.15">
      <c r="A23" s="30"/>
    </row>
    <row r="24" spans="1:19" s="50" customFormat="1" ht="12" x14ac:dyDescent="0.15">
      <c r="A24" s="30"/>
    </row>
    <row r="25" spans="1:19" s="50" customFormat="1" ht="12" x14ac:dyDescent="0.15">
      <c r="A25" s="30"/>
    </row>
    <row r="26" spans="1:19" s="50" customFormat="1" ht="12" x14ac:dyDescent="0.15">
      <c r="A26" s="30"/>
    </row>
    <row r="27" spans="1:19" s="50" customFormat="1" ht="12" x14ac:dyDescent="0.15">
      <c r="A27" s="30"/>
    </row>
    <row r="28" spans="1:19" s="50" customFormat="1" ht="12" x14ac:dyDescent="0.15">
      <c r="A28" s="30"/>
    </row>
    <row r="29" spans="1:19" s="50" customFormat="1" ht="12" x14ac:dyDescent="0.15">
      <c r="A29" s="30"/>
    </row>
    <row r="30" spans="1:19" s="50" customFormat="1" ht="12" x14ac:dyDescent="0.15">
      <c r="A30" s="30"/>
    </row>
    <row r="31" spans="1:19" s="50" customFormat="1" ht="12" x14ac:dyDescent="0.15">
      <c r="A31" s="30"/>
    </row>
    <row r="32" spans="1:19" s="50" customFormat="1" ht="12" x14ac:dyDescent="0.15">
      <c r="A32" s="30"/>
    </row>
    <row r="33" spans="1:1" s="50" customFormat="1" ht="12" x14ac:dyDescent="0.15">
      <c r="A33" s="30"/>
    </row>
    <row r="34" spans="1:1" s="50" customFormat="1" ht="12" x14ac:dyDescent="0.15">
      <c r="A34" s="30"/>
    </row>
    <row r="35" spans="1:1" s="50" customFormat="1" ht="12" x14ac:dyDescent="0.15">
      <c r="A35" s="30"/>
    </row>
    <row r="36" spans="1:1" s="50" customFormat="1" ht="12" x14ac:dyDescent="0.15">
      <c r="A36" s="30"/>
    </row>
    <row r="37" spans="1:1" s="50" customFormat="1" ht="12" x14ac:dyDescent="0.15">
      <c r="A37" s="30"/>
    </row>
    <row r="38" spans="1:1" s="50" customFormat="1" ht="12" x14ac:dyDescent="0.15">
      <c r="A38" s="30"/>
    </row>
  </sheetData>
  <mergeCells count="15">
    <mergeCell ref="N3:P3"/>
    <mergeCell ref="Q3:S3"/>
    <mergeCell ref="N4:O4"/>
    <mergeCell ref="Q4:R4"/>
    <mergeCell ref="A2:A4"/>
    <mergeCell ref="B2:F2"/>
    <mergeCell ref="G2:K2"/>
    <mergeCell ref="L2:S2"/>
    <mergeCell ref="B3:B4"/>
    <mergeCell ref="C3:D3"/>
    <mergeCell ref="E3:F3"/>
    <mergeCell ref="G3:G4"/>
    <mergeCell ref="H3:I3"/>
    <mergeCell ref="J3:K3"/>
    <mergeCell ref="L3:M4"/>
  </mergeCells>
  <phoneticPr fontId="6"/>
  <printOptions horizontalCentered="1"/>
  <pageMargins left="0.23622047244094491" right="0.23622047244094491" top="0.59055118110236227" bottom="0.70866141732283472" header="0.51181102362204722" footer="0.51181102362204722"/>
  <pageSetup paperSize="9" scale="96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公営企業会計 予算概要(1)予算額</vt:lpstr>
      <vt:lpstr>(2)予算概要</vt:lpstr>
      <vt:lpstr>(3)予算額に対する人件費、物件費等の割合</vt:lpstr>
      <vt:lpstr>'(2)予算概要'!Print_Area</vt:lpstr>
      <vt:lpstr>'(3)予算額に対する人件費、物件費等の割合'!Print_Area</vt:lpstr>
      <vt:lpstr>'公営企業会計 予算概要(1)予算額'!Print_Area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2019-01-31T07:50:31Z</dcterms:created>
  <dcterms:modified xsi:type="dcterms:W3CDTF">2019-01-31T07:51:52Z</dcterms:modified>
</cp:coreProperties>
</file>